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Dropbox (Enviro-Stewards)\engineering change\9000 Corporate Charitable\SWP Modules for New Projects\Module 1 - Market Assessment and Business Plan\Break Even Analysis Tool\"/>
    </mc:Choice>
  </mc:AlternateContent>
  <xr:revisionPtr revIDLastSave="0" documentId="13_ncr:1_{F35AE6E5-B4E2-45D0-B483-91B47E351C53}" xr6:coauthVersionLast="45" xr6:coauthVersionMax="45" xr10:uidLastSave="{00000000-0000-0000-0000-000000000000}"/>
  <bookViews>
    <workbookView xWindow="-110" yWindow="-110" windowWidth="19420" windowHeight="10420" tabRatio="734" activeTab="1" xr2:uid="{00000000-000D-0000-FFFF-FFFF00000000}"/>
  </bookViews>
  <sheets>
    <sheet name="Notes" sheetId="13" r:id="rId1"/>
    <sheet name="Summary" sheetId="9" r:id="rId2"/>
    <sheet name="Variable Costs" sheetId="1" r:id="rId3"/>
    <sheet name="Fixed Costs" sheetId="8" r:id="rId4"/>
    <sheet name="Financial Projection" sheetId="7" r:id="rId5"/>
    <sheet name="Currencies" sheetId="11" r:id="rId6"/>
    <sheet name="BE Calculation"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8" l="1"/>
  <c r="G8" i="9" s="1"/>
  <c r="H8" i="9" s="1"/>
  <c r="G7" i="9"/>
  <c r="G12" i="9"/>
  <c r="H12" i="9" s="1"/>
  <c r="H13" i="9"/>
  <c r="H11" i="9"/>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2" i="12"/>
  <c r="E11" i="7"/>
  <c r="F11" i="7"/>
  <c r="G11" i="7"/>
  <c r="H11" i="7"/>
  <c r="I11" i="7"/>
  <c r="J11" i="7"/>
  <c r="K11" i="7"/>
  <c r="L11" i="7"/>
  <c r="M11" i="7"/>
  <c r="N11" i="7"/>
  <c r="O11" i="7"/>
  <c r="D11" i="7"/>
  <c r="D3" i="7"/>
  <c r="E3" i="7"/>
  <c r="F3" i="7"/>
  <c r="G3" i="7"/>
  <c r="H3" i="7"/>
  <c r="I3" i="7"/>
  <c r="J3" i="7"/>
  <c r="K3" i="7"/>
  <c r="L3" i="7"/>
  <c r="M3" i="7"/>
  <c r="N3" i="7"/>
  <c r="O3" i="7"/>
  <c r="C3" i="7"/>
  <c r="C5" i="7"/>
  <c r="C6" i="7"/>
  <c r="C4" i="8"/>
  <c r="C5" i="8"/>
  <c r="C6" i="8"/>
  <c r="C7" i="8"/>
  <c r="C8" i="8"/>
  <c r="C9" i="8"/>
  <c r="C10" i="8"/>
  <c r="C11" i="8"/>
  <c r="C3" i="8"/>
  <c r="G2" i="1"/>
  <c r="G4" i="1"/>
  <c r="G5" i="1"/>
  <c r="G6" i="1"/>
  <c r="G7" i="1"/>
  <c r="G8" i="1"/>
  <c r="G9" i="1"/>
  <c r="G10" i="1"/>
  <c r="G11" i="1"/>
  <c r="G12" i="1"/>
  <c r="G13" i="1"/>
  <c r="G14" i="1"/>
  <c r="G15" i="1"/>
  <c r="G16" i="1"/>
  <c r="G17" i="1"/>
  <c r="G18" i="1"/>
  <c r="G19" i="1"/>
  <c r="G20" i="1"/>
  <c r="G21" i="1"/>
  <c r="G22" i="1"/>
  <c r="G23" i="1"/>
  <c r="G24" i="1"/>
  <c r="G3" i="1"/>
  <c r="E4" i="1"/>
  <c r="E5" i="1"/>
  <c r="E6" i="1"/>
  <c r="E7" i="1"/>
  <c r="E8" i="1"/>
  <c r="E9" i="1"/>
  <c r="E10" i="1"/>
  <c r="E11" i="1"/>
  <c r="E12" i="1"/>
  <c r="E13" i="1"/>
  <c r="E14" i="1"/>
  <c r="E15" i="1"/>
  <c r="E16" i="1"/>
  <c r="E17" i="1"/>
  <c r="E18" i="1"/>
  <c r="E19" i="1"/>
  <c r="E20" i="1"/>
  <c r="E21" i="1"/>
  <c r="E22" i="1"/>
  <c r="E23" i="1"/>
  <c r="E24" i="1"/>
  <c r="E3" i="1"/>
  <c r="G3" i="9" l="1"/>
  <c r="E3" i="9"/>
  <c r="G6" i="9" s="1"/>
  <c r="B5" i="7"/>
  <c r="B6" i="7"/>
  <c r="B4" i="7"/>
  <c r="B2" i="8" l="1"/>
  <c r="D2" i="1"/>
  <c r="H6" i="7"/>
  <c r="O5" i="7"/>
  <c r="G5" i="7"/>
  <c r="O6" i="7"/>
  <c r="N5" i="7"/>
  <c r="N6" i="7"/>
  <c r="K5" i="7"/>
  <c r="D5" i="7"/>
  <c r="H5" i="7"/>
  <c r="L5" i="7"/>
  <c r="D6" i="7"/>
  <c r="I6" i="7"/>
  <c r="E5" i="7"/>
  <c r="I5" i="7"/>
  <c r="M5" i="7"/>
  <c r="E6" i="7"/>
  <c r="K6" i="7"/>
  <c r="F5" i="7"/>
  <c r="J5" i="7"/>
  <c r="G6" i="7"/>
  <c r="L6" i="7"/>
  <c r="M6" i="7"/>
  <c r="F6" i="7"/>
  <c r="J6" i="7"/>
  <c r="C12" i="8"/>
  <c r="H7" i="9" l="1"/>
  <c r="E25" i="1" l="1"/>
  <c r="G25" i="1"/>
  <c r="C6" i="12" l="1"/>
  <c r="D6" i="12" s="1"/>
  <c r="C10" i="12"/>
  <c r="D10" i="12" s="1"/>
  <c r="C14" i="12"/>
  <c r="D14" i="12" s="1"/>
  <c r="C18" i="12"/>
  <c r="D18" i="12" s="1"/>
  <c r="C22" i="12"/>
  <c r="D22" i="12" s="1"/>
  <c r="C26" i="12"/>
  <c r="D26" i="12" s="1"/>
  <c r="C30" i="12"/>
  <c r="D30" i="12" s="1"/>
  <c r="C34" i="12"/>
  <c r="D34" i="12" s="1"/>
  <c r="C38" i="12"/>
  <c r="D38" i="12" s="1"/>
  <c r="C42" i="12"/>
  <c r="D42" i="12" s="1"/>
  <c r="C46" i="12"/>
  <c r="D46" i="12" s="1"/>
  <c r="C50" i="12"/>
  <c r="D50" i="12" s="1"/>
  <c r="C15" i="12"/>
  <c r="D15" i="12" s="1"/>
  <c r="C31" i="12"/>
  <c r="D31" i="12" s="1"/>
  <c r="C39" i="12"/>
  <c r="D39" i="12" s="1"/>
  <c r="C47" i="12"/>
  <c r="D47" i="12" s="1"/>
  <c r="C51" i="12"/>
  <c r="D51" i="12" s="1"/>
  <c r="C56" i="12"/>
  <c r="D56" i="12" s="1"/>
  <c r="C62" i="12"/>
  <c r="D62" i="12" s="1"/>
  <c r="C68" i="12"/>
  <c r="D68" i="12" s="1"/>
  <c r="C72" i="12"/>
  <c r="D72" i="12" s="1"/>
  <c r="C76" i="12"/>
  <c r="D76" i="12" s="1"/>
  <c r="C80" i="12"/>
  <c r="D80" i="12" s="1"/>
  <c r="C84" i="12"/>
  <c r="D84" i="12" s="1"/>
  <c r="C88" i="12"/>
  <c r="D88" i="12" s="1"/>
  <c r="C92" i="12"/>
  <c r="D92" i="12" s="1"/>
  <c r="C96" i="12"/>
  <c r="D96" i="12" s="1"/>
  <c r="C100" i="12"/>
  <c r="D100" i="12" s="1"/>
  <c r="C5" i="12"/>
  <c r="D5" i="12" s="1"/>
  <c r="C17" i="12"/>
  <c r="D17" i="12" s="1"/>
  <c r="C21" i="12"/>
  <c r="D21" i="12" s="1"/>
  <c r="C33" i="12"/>
  <c r="D33" i="12" s="1"/>
  <c r="C45" i="12"/>
  <c r="D45" i="12" s="1"/>
  <c r="C53" i="12"/>
  <c r="D53" i="12" s="1"/>
  <c r="C55" i="12"/>
  <c r="D55" i="12" s="1"/>
  <c r="C57" i="12"/>
  <c r="D57" i="12" s="1"/>
  <c r="C59" i="12"/>
  <c r="D59" i="12" s="1"/>
  <c r="C61" i="12"/>
  <c r="D61" i="12" s="1"/>
  <c r="C63" i="12"/>
  <c r="D63" i="12" s="1"/>
  <c r="C65" i="12"/>
  <c r="D65" i="12" s="1"/>
  <c r="C67" i="12"/>
  <c r="D67" i="12" s="1"/>
  <c r="C69" i="12"/>
  <c r="D69" i="12" s="1"/>
  <c r="C71" i="12"/>
  <c r="D71" i="12" s="1"/>
  <c r="C73" i="12"/>
  <c r="D73" i="12" s="1"/>
  <c r="C75" i="12"/>
  <c r="D75" i="12" s="1"/>
  <c r="C77" i="12"/>
  <c r="D77" i="12" s="1"/>
  <c r="C79" i="12"/>
  <c r="D79" i="12" s="1"/>
  <c r="C81" i="12"/>
  <c r="D81" i="12" s="1"/>
  <c r="C83" i="12"/>
  <c r="D83" i="12" s="1"/>
  <c r="C85" i="12"/>
  <c r="D85" i="12" s="1"/>
  <c r="C87" i="12"/>
  <c r="D87" i="12" s="1"/>
  <c r="C89" i="12"/>
  <c r="D89" i="12" s="1"/>
  <c r="C91" i="12"/>
  <c r="D91" i="12" s="1"/>
  <c r="C93" i="12"/>
  <c r="D93" i="12" s="1"/>
  <c r="C95" i="12"/>
  <c r="D95" i="12" s="1"/>
  <c r="C97" i="12"/>
  <c r="D97" i="12" s="1"/>
  <c r="C99" i="12"/>
  <c r="D99" i="12" s="1"/>
  <c r="C101" i="12"/>
  <c r="D101" i="12" s="1"/>
  <c r="C7" i="12"/>
  <c r="D7" i="12" s="1"/>
  <c r="C11" i="12"/>
  <c r="D11" i="12" s="1"/>
  <c r="C19" i="12"/>
  <c r="D19" i="12" s="1"/>
  <c r="C23" i="12"/>
  <c r="D23" i="12" s="1"/>
  <c r="C27" i="12"/>
  <c r="D27" i="12" s="1"/>
  <c r="C35" i="12"/>
  <c r="D35" i="12" s="1"/>
  <c r="C43" i="12"/>
  <c r="D43" i="12" s="1"/>
  <c r="C3" i="12"/>
  <c r="D3" i="12" s="1"/>
  <c r="C66" i="12"/>
  <c r="D66" i="12" s="1"/>
  <c r="C102" i="12"/>
  <c r="D102" i="12" s="1"/>
  <c r="C9" i="12"/>
  <c r="D9" i="12" s="1"/>
  <c r="C29" i="12"/>
  <c r="D29" i="12" s="1"/>
  <c r="C41" i="12"/>
  <c r="D41" i="12" s="1"/>
  <c r="C2" i="12"/>
  <c r="D2" i="12" s="1"/>
  <c r="C4" i="12"/>
  <c r="D4" i="12" s="1"/>
  <c r="C8" i="12"/>
  <c r="D8" i="12" s="1"/>
  <c r="C12" i="12"/>
  <c r="D12" i="12" s="1"/>
  <c r="C16" i="12"/>
  <c r="D16" i="12" s="1"/>
  <c r="C20" i="12"/>
  <c r="D20" i="12" s="1"/>
  <c r="C24" i="12"/>
  <c r="D24" i="12" s="1"/>
  <c r="C28" i="12"/>
  <c r="D28" i="12" s="1"/>
  <c r="C32" i="12"/>
  <c r="D32" i="12" s="1"/>
  <c r="C36" i="12"/>
  <c r="D36" i="12" s="1"/>
  <c r="C40" i="12"/>
  <c r="D40" i="12" s="1"/>
  <c r="C44" i="12"/>
  <c r="D44" i="12" s="1"/>
  <c r="C48" i="12"/>
  <c r="D48" i="12" s="1"/>
  <c r="C52" i="12"/>
  <c r="D52" i="12" s="1"/>
  <c r="C54" i="12"/>
  <c r="D54" i="12" s="1"/>
  <c r="C58" i="12"/>
  <c r="D58" i="12" s="1"/>
  <c r="C60" i="12"/>
  <c r="D60" i="12" s="1"/>
  <c r="C64" i="12"/>
  <c r="D64" i="12" s="1"/>
  <c r="C70" i="12"/>
  <c r="D70" i="12" s="1"/>
  <c r="C74" i="12"/>
  <c r="D74" i="12" s="1"/>
  <c r="C78" i="12"/>
  <c r="D78" i="12" s="1"/>
  <c r="C82" i="12"/>
  <c r="D82" i="12" s="1"/>
  <c r="C86" i="12"/>
  <c r="D86" i="12" s="1"/>
  <c r="C90" i="12"/>
  <c r="D90" i="12" s="1"/>
  <c r="C94" i="12"/>
  <c r="D94" i="12" s="1"/>
  <c r="C98" i="12"/>
  <c r="D98" i="12" s="1"/>
  <c r="C13" i="12"/>
  <c r="D13" i="12" s="1"/>
  <c r="C25" i="12"/>
  <c r="D25" i="12" s="1"/>
  <c r="C37" i="12"/>
  <c r="D37" i="12" s="1"/>
  <c r="C49" i="12"/>
  <c r="D49" i="12" s="1"/>
  <c r="F10" i="7"/>
  <c r="F12" i="7" s="1"/>
  <c r="D10" i="7"/>
  <c r="D12" i="7" s="1"/>
  <c r="G15" i="9" s="1"/>
  <c r="H15" i="9" s="1"/>
  <c r="J10" i="7"/>
  <c r="J12" i="7" s="1"/>
  <c r="M10" i="7"/>
  <c r="M12" i="7" s="1"/>
  <c r="L10" i="7"/>
  <c r="L12" i="7" s="1"/>
  <c r="G10" i="7"/>
  <c r="G12" i="7" s="1"/>
  <c r="O10" i="7"/>
  <c r="O12" i="7" s="1"/>
  <c r="E10" i="7"/>
  <c r="E12" i="7" s="1"/>
  <c r="K10" i="7"/>
  <c r="K12" i="7" s="1"/>
  <c r="H10" i="7"/>
  <c r="H12" i="7" s="1"/>
  <c r="I10" i="7"/>
  <c r="I12" i="7" s="1"/>
  <c r="N10" i="7"/>
  <c r="N12" i="7" s="1"/>
  <c r="C4" i="7" l="1"/>
  <c r="D4" i="7" s="1"/>
  <c r="J2" i="12"/>
  <c r="E46" i="12" s="1"/>
  <c r="L4" i="7" l="1"/>
  <c r="L7" i="7" s="1"/>
  <c r="L14" i="7" s="1"/>
  <c r="G4" i="7"/>
  <c r="G7" i="7" s="1"/>
  <c r="G14" i="7" s="1"/>
  <c r="H4" i="7"/>
  <c r="H7" i="7" s="1"/>
  <c r="H14" i="7" s="1"/>
  <c r="E4" i="7"/>
  <c r="E7" i="7" s="1"/>
  <c r="E14" i="7" s="1"/>
  <c r="D7" i="7"/>
  <c r="G16" i="9" s="1"/>
  <c r="J4" i="7"/>
  <c r="J7" i="7" s="1"/>
  <c r="J14" i="7" s="1"/>
  <c r="I4" i="7"/>
  <c r="I7" i="7" s="1"/>
  <c r="I14" i="7" s="1"/>
  <c r="F4" i="7"/>
  <c r="F7" i="7" s="1"/>
  <c r="F14" i="7" s="1"/>
  <c r="O4" i="7"/>
  <c r="O7" i="7" s="1"/>
  <c r="O14" i="7" s="1"/>
  <c r="N4" i="7"/>
  <c r="N7" i="7" s="1"/>
  <c r="N14" i="7" s="1"/>
  <c r="M4" i="7"/>
  <c r="M7" i="7" s="1"/>
  <c r="M14" i="7" s="1"/>
  <c r="K4" i="7"/>
  <c r="K7" i="7" s="1"/>
  <c r="K14" i="7" s="1"/>
  <c r="E9" i="12"/>
  <c r="E24" i="12"/>
  <c r="E94" i="12"/>
  <c r="E64" i="12"/>
  <c r="E101" i="12"/>
  <c r="E3" i="12"/>
  <c r="E83" i="12"/>
  <c r="E20" i="12"/>
  <c r="E56" i="12"/>
  <c r="E90" i="12"/>
  <c r="E97" i="12"/>
  <c r="E75" i="12"/>
  <c r="E30" i="12"/>
  <c r="E41" i="12"/>
  <c r="E27" i="12"/>
  <c r="E65" i="12"/>
  <c r="E32" i="12"/>
  <c r="E68" i="12"/>
  <c r="E102" i="12"/>
  <c r="E17" i="12"/>
  <c r="E59" i="12"/>
  <c r="E14" i="12"/>
  <c r="E53" i="12"/>
  <c r="E73" i="12"/>
  <c r="E71" i="12"/>
  <c r="E8" i="12"/>
  <c r="E42" i="12"/>
  <c r="E78" i="12"/>
  <c r="E29" i="12"/>
  <c r="E49" i="12"/>
  <c r="E57" i="12"/>
  <c r="E67" i="12"/>
  <c r="E4" i="12"/>
  <c r="E38" i="12"/>
  <c r="E74" i="12"/>
  <c r="E51" i="12"/>
  <c r="E44" i="12"/>
  <c r="E98" i="12"/>
  <c r="E69" i="12"/>
  <c r="E99" i="12"/>
  <c r="E79" i="12"/>
  <c r="E16" i="12"/>
  <c r="E50" i="12"/>
  <c r="E86" i="12"/>
  <c r="E19" i="12"/>
  <c r="E28" i="12"/>
  <c r="E82" i="12"/>
  <c r="E87" i="12"/>
  <c r="E31" i="12"/>
  <c r="E92" i="12"/>
  <c r="E26" i="12"/>
  <c r="E62" i="12"/>
  <c r="E45" i="12"/>
  <c r="E77" i="12"/>
  <c r="E23" i="12"/>
  <c r="E52" i="12"/>
  <c r="E88" i="12"/>
  <c r="E22" i="12"/>
  <c r="E58" i="12"/>
  <c r="E89" i="12"/>
  <c r="E12" i="12"/>
  <c r="E66" i="12"/>
  <c r="E33" i="12"/>
  <c r="E47" i="12"/>
  <c r="E63" i="12"/>
  <c r="E100" i="12"/>
  <c r="E34" i="12"/>
  <c r="E70" i="12"/>
  <c r="E39" i="12"/>
  <c r="E96" i="12"/>
  <c r="E11" i="12"/>
  <c r="E60" i="12"/>
  <c r="E21" i="12"/>
  <c r="E93" i="12"/>
  <c r="E55" i="12"/>
  <c r="E54" i="12"/>
  <c r="E37" i="12"/>
  <c r="E43" i="12"/>
  <c r="E95" i="12"/>
  <c r="E40" i="12"/>
  <c r="E76" i="12"/>
  <c r="E10" i="12"/>
  <c r="E2" i="12"/>
  <c r="E5" i="12"/>
  <c r="E35" i="12"/>
  <c r="E81" i="12"/>
  <c r="E36" i="12"/>
  <c r="E72" i="12"/>
  <c r="E6" i="12"/>
  <c r="E25" i="12"/>
  <c r="E7" i="12"/>
  <c r="E80" i="12"/>
  <c r="E13" i="12"/>
  <c r="E61" i="12"/>
  <c r="E15" i="12"/>
  <c r="E48" i="12"/>
  <c r="E84" i="12"/>
  <c r="E18" i="12"/>
  <c r="E85" i="12"/>
  <c r="E91" i="12"/>
  <c r="G17" i="9" l="1"/>
  <c r="H17" i="9" s="1"/>
  <c r="H16" i="9"/>
  <c r="D14" i="7"/>
</calcChain>
</file>

<file path=xl/sharedStrings.xml><?xml version="1.0" encoding="utf-8"?>
<sst xmlns="http://schemas.openxmlformats.org/spreadsheetml/2006/main" count="143" uniqueCount="120">
  <si>
    <t>VARIABLE COST</t>
  </si>
  <si>
    <t>MONTHLY FIXED COST</t>
  </si>
  <si>
    <t>Materials</t>
  </si>
  <si>
    <t>Qty</t>
  </si>
  <si>
    <t>Unit</t>
  </si>
  <si>
    <t>UGX</t>
  </si>
  <si>
    <t>USD</t>
  </si>
  <si>
    <t>Cement</t>
  </si>
  <si>
    <t>Bag</t>
  </si>
  <si>
    <t>Motorcycle hire</t>
  </si>
  <si>
    <t>Production Sand</t>
  </si>
  <si>
    <t>Trip</t>
  </si>
  <si>
    <t>Gravels</t>
  </si>
  <si>
    <t>Stone Dust (Installation Sand)</t>
  </si>
  <si>
    <t>Meetings</t>
  </si>
  <si>
    <t>Tube</t>
  </si>
  <si>
    <t>Roll</t>
  </si>
  <si>
    <t>Masking tape</t>
  </si>
  <si>
    <t>Rent</t>
  </si>
  <si>
    <t>Kimbo (Oil)</t>
  </si>
  <si>
    <t>Tin</t>
  </si>
  <si>
    <t>Jerry Can</t>
  </si>
  <si>
    <t>Steel wire</t>
  </si>
  <si>
    <t>Lid Material</t>
  </si>
  <si>
    <t>Water</t>
  </si>
  <si>
    <t>Clear Vanish</t>
  </si>
  <si>
    <t>Liters</t>
  </si>
  <si>
    <t>Electricity</t>
  </si>
  <si>
    <t>Diffuser Plain Sheet</t>
  </si>
  <si>
    <t>Paint &amp; Brushes</t>
  </si>
  <si>
    <t>Labelling Paint</t>
  </si>
  <si>
    <t>Jik</t>
  </si>
  <si>
    <t>Ml</t>
  </si>
  <si>
    <t>BSF Delivery</t>
  </si>
  <si>
    <t>BSF</t>
  </si>
  <si>
    <t>Total</t>
  </si>
  <si>
    <t>Selling Price</t>
  </si>
  <si>
    <t>Soap</t>
  </si>
  <si>
    <t>Bar</t>
  </si>
  <si>
    <t>Wire Meshes</t>
  </si>
  <si>
    <t>Carpet</t>
  </si>
  <si>
    <t>Piece</t>
  </si>
  <si>
    <t>Administration</t>
  </si>
  <si>
    <t>Airtime &amp; Internet</t>
  </si>
  <si>
    <t>Stationary &amp; Printing</t>
  </si>
  <si>
    <t>20% Commission</t>
  </si>
  <si>
    <t># Bio-Filter</t>
  </si>
  <si>
    <t>Advertising/Marketing</t>
  </si>
  <si>
    <t>6% Interest per filter</t>
  </si>
  <si>
    <t xml:space="preserve">   Variable Cost</t>
  </si>
  <si>
    <t xml:space="preserve">   Monthly Fixed Cost</t>
  </si>
  <si>
    <t xml:space="preserve">    100% Purchases</t>
  </si>
  <si>
    <t xml:space="preserve">    50% Discount</t>
  </si>
  <si>
    <t xml:space="preserve">    Donation/Sponsored</t>
  </si>
  <si>
    <t>JAN</t>
  </si>
  <si>
    <t>FEB</t>
  </si>
  <si>
    <t>MAR</t>
  </si>
  <si>
    <t>AP</t>
  </si>
  <si>
    <t>MAY</t>
  </si>
  <si>
    <t>JUNE</t>
  </si>
  <si>
    <t>JULY</t>
  </si>
  <si>
    <t>AUG</t>
  </si>
  <si>
    <t>SEP</t>
  </si>
  <si>
    <t>OCT</t>
  </si>
  <si>
    <t>NOV</t>
  </si>
  <si>
    <t>DEC</t>
  </si>
  <si>
    <t>REVENUE</t>
  </si>
  <si>
    <t>EXPENDITURES</t>
  </si>
  <si>
    <t>TOTAL REVENUE</t>
  </si>
  <si>
    <t>COST</t>
  </si>
  <si>
    <t>FILTERS</t>
  </si>
  <si>
    <t>Excess Revenue over Expenditures</t>
  </si>
  <si>
    <t>FINANCIAL PROJECTION</t>
  </si>
  <si>
    <t>Deliveries</t>
  </si>
  <si>
    <t>Can</t>
  </si>
  <si>
    <t>Labor/Wages</t>
  </si>
  <si>
    <t>Unit cost to manufacture BSF</t>
  </si>
  <si>
    <t>Monthly fixed costs</t>
  </si>
  <si>
    <t>100% Purchases</t>
  </si>
  <si>
    <t>50% Discount</t>
  </si>
  <si>
    <t>Donation/Sponsored</t>
  </si>
  <si>
    <t>Filter distribution breakdown:</t>
  </si>
  <si>
    <t>Monthly Installations</t>
  </si>
  <si>
    <t>Monthly project profit</t>
  </si>
  <si>
    <t>Monthly revenue</t>
  </si>
  <si>
    <t>Monthly costs</t>
  </si>
  <si>
    <t>Please select your local currency</t>
  </si>
  <si>
    <t>Ugandan Shilling</t>
  </si>
  <si>
    <t>United States Dollar</t>
  </si>
  <si>
    <t>Kenyan Shilling</t>
  </si>
  <si>
    <t>KES</t>
  </si>
  <si>
    <t>South Sudanese Pound</t>
  </si>
  <si>
    <t>SSP</t>
  </si>
  <si>
    <t>Conversion factor</t>
  </si>
  <si>
    <t>=</t>
  </si>
  <si>
    <t>Monthly BSF Units</t>
  </si>
  <si>
    <t>Fixed Costs</t>
  </si>
  <si>
    <t>Variable Costs</t>
  </si>
  <si>
    <t>Total Costs</t>
  </si>
  <si>
    <t>Average unit cost</t>
  </si>
  <si>
    <t>Average Revenue</t>
  </si>
  <si>
    <t>Monthly Cost</t>
  </si>
  <si>
    <t>Cost/Bio-filter</t>
  </si>
  <si>
    <t>(USD)</t>
  </si>
  <si>
    <t>Notes for using break even analysis tool:</t>
  </si>
  <si>
    <t>This tool is intended to help your project figure out how many bio sand filters (BSF) you must produce and sell each month to be a profitable and sustainable organization. Please follow the steps outlined below to successfully use this tool:</t>
  </si>
  <si>
    <t>Start on the summary tab and enter your local currency from the drop-down menu.</t>
  </si>
  <si>
    <t>After step 3, please go back to the summary tab. Please ensure the unit cost to manufacture BSF and monthly fixed costs are correct, these values are referenced from the information input in steps 2 and 3.</t>
  </si>
  <si>
    <t>Next you need to determine a selling price for each category. The tool presents three options: 100% purchase, 50% discount, and donation or sponsored. The first option is when a customer purchases a BSF at full price. The second option, 50% discount, is reserved for customers who need a BSF but cannot afford to pay full price. This discounted price needs to be higher than or equal to the unit cost to manufacture in cell G7 so that your project is not losing money. The donation or sponsored option is when a donor or sponsor of your project donates to your organization for the price of a BSF for someone else. This price can be determined by your project. This area of the summary tab is highlighted in blue.</t>
  </si>
  <si>
    <t>Next you need to determine the quantity of filters your project must produce to break even or become profitable. This is the number of filters the project must build and sell each month to become a sustainable organization. Enter numbers for each purchase option under the “monthly installations” header. This area of the summary tab is highlighted in blue.</t>
  </si>
  <si>
    <t>Notice how the chart changes as you enter values in steps 5 and 6. The intersection of the grey line and the yellow line is the break even point for the project based on the associated costs you entered in steps 2 and 3 and the selling price and number of monthly installations you entered in steps 5 and 6. You will need to sell approximately that many filters based on the ratio of 100% purchases, sponsored, and 50% discounted filters. The number in G17, “monthly project profit”, should be a positive number indicating that your project is going to be sustainable if you sell the number of filters per month that is entered into the tool. If this number is negative, you need to either modify the selling price or the quantity of filters you must sell each month.</t>
  </si>
  <si>
    <t>STEP 1</t>
  </si>
  <si>
    <t>STEP 2</t>
  </si>
  <si>
    <t>STEP 3</t>
  </si>
  <si>
    <t>STEP 4</t>
  </si>
  <si>
    <t>STEP 5</t>
  </si>
  <si>
    <t>STEP 6</t>
  </si>
  <si>
    <t>STEP 7</t>
  </si>
  <si>
    <t>Move to the variable costs tab and enter the cost in your local currency for the required items. If a variable cost item is not displayed on the table, please insert a new row, and add the item name, cost in your local currency, and the number of filters that can be constructed from that material. For example, one bag of cement can produce 3 BSF filters so the unit cost is total cost of cement divided by 3. Please ensure the total at the bottom of the list includes all line items in your variable costs tab.</t>
  </si>
  <si>
    <t>Move to the fixed costs tab and enter your project’s fixed costs in your local currency. As discussed in step 2, if a fixed cost item is not present in the list, please insert a new row and add the item name and cost in your local currency. Please ensure the total at the bottom of the list includes all line items in your fixed costs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</si>
</sst>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_);_(* \(#,##0.00\);_(* &quot;-&quot;??_);_(@_)"/>
    <numFmt numFmtId="166" formatCode="_(* #,##0.00_);_(* \(#,##0.00\);_(* \-??_);_(@_)"/>
    <numFmt numFmtId="167" formatCode="_(&quot;$&quot;* #,##0_);_(&quot;$&quot;* \(#,##0\);_(&quot;$&quot;* &quot;-&quot;??_);_(@_)"/>
    <numFmt numFmtId="168" formatCode="_(* #,##0_);_(* \(#,##0\);_(* &quot;-&quot;??_);_(@_)"/>
    <numFmt numFmtId="169" formatCode="_(* #,##0_);_(* \(#,##0\);_(* \-??_);_(@_)"/>
    <numFmt numFmtId="170" formatCode="_-* #,##0_-;\-* #,##0_-;_-* &quot;-&quot;??_-;_-@_-"/>
  </numFmts>
  <fonts count="18" x14ac:knownFonts="1">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charset val="1"/>
    </font>
    <font>
      <sz val="11"/>
      <color rgb="FF000000"/>
      <name val="Calibri"/>
      <family val="2"/>
    </font>
    <font>
      <b/>
      <sz val="12"/>
      <color rgb="FF000000"/>
      <name val="Calibri"/>
      <family val="2"/>
    </font>
    <font>
      <b/>
      <sz val="12"/>
      <color rgb="FF0070C0"/>
      <name val="Calibri"/>
      <family val="2"/>
    </font>
    <font>
      <sz val="12"/>
      <color theme="1"/>
      <name val="Calibri"/>
      <family val="2"/>
      <scheme val="minor"/>
    </font>
    <font>
      <b/>
      <sz val="11"/>
      <color theme="9" tint="-0.499984740745262"/>
      <name val="Calibri"/>
      <family val="2"/>
      <scheme val="minor"/>
    </font>
    <font>
      <sz val="14"/>
      <color theme="0"/>
      <name val="Calibri"/>
      <family val="2"/>
      <charset val="1"/>
    </font>
    <font>
      <sz val="11"/>
      <color theme="0"/>
      <name val="Calibri"/>
      <family val="2"/>
      <charset val="1"/>
      <scheme val="minor"/>
    </font>
    <font>
      <b/>
      <sz val="11"/>
      <color theme="0"/>
      <name val="Calibri"/>
      <family val="2"/>
      <charset val="1"/>
    </font>
    <font>
      <b/>
      <sz val="11"/>
      <color theme="1"/>
      <name val="Calibri"/>
      <family val="2"/>
      <scheme val="minor"/>
    </font>
    <font>
      <b/>
      <u/>
      <sz val="11"/>
      <color rgb="FF0070C0"/>
      <name val="Calibri"/>
      <family val="2"/>
      <scheme val="minor"/>
    </font>
    <font>
      <b/>
      <u/>
      <sz val="11"/>
      <color theme="1"/>
      <name val="Calibri"/>
      <family val="2"/>
      <scheme val="minor"/>
    </font>
    <font>
      <sz val="8"/>
      <name val="Calibri"/>
      <family val="2"/>
      <scheme val="minor"/>
    </font>
    <font>
      <sz val="10"/>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4"/>
        <bgColor indexed="64"/>
      </patternFill>
    </fill>
  </fills>
  <borders count="8">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01">
    <xf numFmtId="0" fontId="0" fillId="0" borderId="0" xfId="0"/>
    <xf numFmtId="0" fontId="0" fillId="0" borderId="0" xfId="0" applyBorder="1"/>
    <xf numFmtId="0" fontId="0" fillId="0" borderId="0" xfId="0" applyBorder="1" applyAlignment="1">
      <alignment horizontal="center"/>
    </xf>
    <xf numFmtId="165" fontId="1" fillId="0" borderId="0" xfId="1" applyBorder="1"/>
    <xf numFmtId="43" fontId="0" fillId="0" borderId="0" xfId="0" applyNumberFormat="1" applyBorder="1"/>
    <xf numFmtId="165" fontId="1" fillId="0" borderId="0" xfId="1" applyFill="1" applyBorder="1"/>
    <xf numFmtId="166" fontId="0" fillId="0" borderId="0" xfId="0" applyNumberFormat="1" applyBorder="1"/>
    <xf numFmtId="0" fontId="5" fillId="0" borderId="0" xfId="0" applyFont="1" applyBorder="1"/>
    <xf numFmtId="166" fontId="5" fillId="0" borderId="0" xfId="0" applyNumberFormat="1" applyFont="1" applyBorder="1"/>
    <xf numFmtId="0" fontId="5" fillId="0" borderId="0" xfId="0" applyFont="1" applyBorder="1" applyAlignment="1">
      <alignment horizontal="center"/>
    </xf>
    <xf numFmtId="43" fontId="5" fillId="0" borderId="0" xfId="0" applyNumberFormat="1" applyFont="1" applyBorder="1"/>
    <xf numFmtId="0" fontId="6" fillId="0" borderId="0" xfId="0" applyFont="1" applyBorder="1" applyAlignment="1">
      <alignment horizontal="center"/>
    </xf>
    <xf numFmtId="0" fontId="2" fillId="0" borderId="0" xfId="0" applyFont="1" applyBorder="1"/>
    <xf numFmtId="0" fontId="0" fillId="0" borderId="0" xfId="0" applyAlignment="1">
      <alignment horizontal="center"/>
    </xf>
    <xf numFmtId="0" fontId="0" fillId="0" borderId="0" xfId="0" applyFill="1" applyBorder="1"/>
    <xf numFmtId="43" fontId="0" fillId="0" borderId="0" xfId="0" applyNumberFormat="1" applyFill="1" applyBorder="1"/>
    <xf numFmtId="0" fontId="0" fillId="0" borderId="0" xfId="0" applyFill="1" applyBorder="1" applyAlignment="1">
      <alignment horizontal="center"/>
    </xf>
    <xf numFmtId="0" fontId="3" fillId="0" borderId="0" xfId="0" applyFont="1" applyFill="1" applyBorder="1"/>
    <xf numFmtId="9" fontId="0" fillId="0" borderId="0" xfId="0" applyNumberFormat="1" applyFill="1" applyBorder="1" applyAlignment="1">
      <alignment horizontal="center"/>
    </xf>
    <xf numFmtId="0" fontId="7" fillId="0" borderId="0" xfId="0" applyFont="1" applyBorder="1"/>
    <xf numFmtId="0" fontId="8" fillId="0" borderId="0" xfId="0" applyFont="1" applyBorder="1"/>
    <xf numFmtId="0" fontId="8" fillId="0" borderId="0" xfId="0" applyFont="1" applyBorder="1" applyAlignment="1">
      <alignment horizontal="center"/>
    </xf>
    <xf numFmtId="43" fontId="8" fillId="0" borderId="0" xfId="0" applyNumberFormat="1" applyFont="1" applyBorder="1"/>
    <xf numFmtId="165" fontId="8" fillId="0" borderId="0" xfId="0" applyNumberFormat="1" applyFont="1" applyBorder="1"/>
    <xf numFmtId="0" fontId="9" fillId="2" borderId="1" xfId="0" applyFont="1" applyFill="1" applyBorder="1" applyAlignment="1"/>
    <xf numFmtId="0" fontId="10" fillId="0" borderId="0" xfId="0" applyFont="1"/>
    <xf numFmtId="0" fontId="11" fillId="2" borderId="0" xfId="0" applyFont="1" applyFill="1" applyBorder="1" applyAlignment="1">
      <alignment horizontal="center" vertical="center"/>
    </xf>
    <xf numFmtId="165" fontId="11" fillId="2" borderId="0" xfId="1"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Border="1" applyAlignment="1">
      <alignment horizontal="center" vertical="center"/>
    </xf>
    <xf numFmtId="0" fontId="12" fillId="0" borderId="0" xfId="0" applyFont="1"/>
    <xf numFmtId="167" fontId="6" fillId="0" borderId="0" xfId="2" applyNumberFormat="1" applyFont="1" applyBorder="1"/>
    <xf numFmtId="0" fontId="9" fillId="0" borderId="0" xfId="0" applyFont="1" applyFill="1" applyBorder="1" applyAlignment="1"/>
    <xf numFmtId="0" fontId="9" fillId="0" borderId="0" xfId="0" applyFont="1" applyFill="1" applyBorder="1" applyAlignment="1">
      <alignment horizontal="center"/>
    </xf>
    <xf numFmtId="0" fontId="10" fillId="0" borderId="0" xfId="0" applyFont="1" applyFill="1" applyBorder="1"/>
    <xf numFmtId="165" fontId="11"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0" borderId="0" xfId="0" applyFont="1" applyFill="1" applyBorder="1"/>
    <xf numFmtId="0" fontId="8" fillId="0" borderId="0" xfId="0" applyFont="1" applyFill="1" applyBorder="1"/>
    <xf numFmtId="0" fontId="0" fillId="3" borderId="0" xfId="0" applyFill="1"/>
    <xf numFmtId="0" fontId="0" fillId="3" borderId="1" xfId="0" applyFill="1" applyBorder="1"/>
    <xf numFmtId="0" fontId="0" fillId="3" borderId="0" xfId="0" applyFill="1" applyBorder="1" applyAlignment="1">
      <alignment horizontal="center"/>
    </xf>
    <xf numFmtId="0" fontId="4" fillId="3" borderId="1" xfId="0" applyFont="1" applyFill="1" applyBorder="1"/>
    <xf numFmtId="0" fontId="5" fillId="3" borderId="1" xfId="0" applyFont="1" applyFill="1" applyBorder="1"/>
    <xf numFmtId="0" fontId="7" fillId="3" borderId="1" xfId="0" applyFont="1" applyFill="1" applyBorder="1"/>
    <xf numFmtId="0" fontId="7" fillId="3" borderId="0" xfId="0" applyFont="1" applyFill="1" applyBorder="1"/>
    <xf numFmtId="0" fontId="0" fillId="3" borderId="0" xfId="0" applyFill="1" applyBorder="1"/>
    <xf numFmtId="166" fontId="5" fillId="3" borderId="0" xfId="0" applyNumberFormat="1" applyFont="1" applyFill="1" applyBorder="1" applyAlignment="1">
      <alignment horizontal="center" vertical="center"/>
    </xf>
    <xf numFmtId="0" fontId="13" fillId="3" borderId="0" xfId="0" applyFont="1" applyFill="1" applyAlignment="1">
      <alignment vertical="top"/>
    </xf>
    <xf numFmtId="0" fontId="0" fillId="3" borderId="0" xfId="0" applyFill="1" applyAlignment="1">
      <alignment horizontal="center"/>
    </xf>
    <xf numFmtId="165" fontId="1" fillId="3" borderId="0" xfId="1" applyFill="1"/>
    <xf numFmtId="0" fontId="12" fillId="3" borderId="0" xfId="0" applyFont="1" applyFill="1"/>
    <xf numFmtId="0" fontId="14" fillId="3" borderId="0" xfId="0" applyFont="1" applyFill="1" applyAlignment="1">
      <alignment horizontal="center"/>
    </xf>
    <xf numFmtId="165" fontId="14" fillId="3" borderId="0" xfId="1" applyFont="1" applyFill="1" applyAlignment="1">
      <alignment horizontal="center"/>
    </xf>
    <xf numFmtId="0" fontId="12" fillId="3" borderId="0" xfId="0" applyFont="1" applyFill="1" applyAlignment="1">
      <alignment horizontal="center"/>
    </xf>
    <xf numFmtId="0" fontId="0" fillId="3" borderId="7" xfId="0" applyFill="1" applyBorder="1"/>
    <xf numFmtId="0" fontId="0" fillId="3" borderId="7" xfId="0" applyFill="1" applyBorder="1" applyAlignment="1">
      <alignment horizontal="center"/>
    </xf>
    <xf numFmtId="0" fontId="12" fillId="3" borderId="6" xfId="0" applyFont="1" applyFill="1" applyBorder="1"/>
    <xf numFmtId="0" fontId="0" fillId="3" borderId="6" xfId="0" applyFill="1" applyBorder="1" applyAlignment="1">
      <alignment horizontal="center"/>
    </xf>
    <xf numFmtId="0" fontId="0" fillId="3" borderId="6" xfId="0" applyFill="1" applyBorder="1"/>
    <xf numFmtId="43" fontId="0" fillId="3" borderId="0" xfId="0" applyNumberFormat="1" applyFill="1"/>
    <xf numFmtId="0" fontId="0" fillId="4" borderId="0" xfId="0" applyFill="1"/>
    <xf numFmtId="164" fontId="0" fillId="3" borderId="0" xfId="2" applyFont="1" applyFill="1" applyAlignment="1">
      <alignment horizontal="center"/>
    </xf>
    <xf numFmtId="0" fontId="0" fillId="4" borderId="0" xfId="0" applyFill="1" applyAlignment="1">
      <alignment horizontal="center"/>
    </xf>
    <xf numFmtId="3" fontId="0" fillId="3" borderId="0" xfId="2" applyNumberFormat="1" applyFont="1" applyFill="1" applyAlignment="1">
      <alignment horizontal="center"/>
    </xf>
    <xf numFmtId="3" fontId="0" fillId="4" borderId="0" xfId="2" applyNumberFormat="1" applyFont="1" applyFill="1" applyAlignment="1">
      <alignment horizontal="center"/>
    </xf>
    <xf numFmtId="0" fontId="0" fillId="3" borderId="0" xfId="0" applyFill="1" applyAlignment="1">
      <alignment horizontal="center"/>
    </xf>
    <xf numFmtId="168" fontId="1" fillId="0" borderId="0" xfId="1" applyNumberFormat="1" applyFill="1" applyBorder="1"/>
    <xf numFmtId="169" fontId="5" fillId="0" borderId="0" xfId="0" applyNumberFormat="1" applyFont="1" applyBorder="1"/>
    <xf numFmtId="168" fontId="1" fillId="3" borderId="0" xfId="1" applyNumberFormat="1" applyFill="1" applyBorder="1" applyAlignment="1">
      <alignment horizontal="left" vertical="center"/>
    </xf>
    <xf numFmtId="168" fontId="12" fillId="3" borderId="0" xfId="1" applyNumberFormat="1" applyFont="1" applyFill="1" applyBorder="1" applyAlignment="1">
      <alignment horizontal="left" vertical="center"/>
    </xf>
    <xf numFmtId="170" fontId="0" fillId="0" borderId="0" xfId="0" applyNumberFormat="1" applyFill="1" applyBorder="1"/>
    <xf numFmtId="165" fontId="1" fillId="3" borderId="0" xfId="1" applyFill="1" applyBorder="1" applyAlignment="1">
      <alignment vertical="center"/>
    </xf>
    <xf numFmtId="3" fontId="0" fillId="3" borderId="7" xfId="2" applyNumberFormat="1" applyFont="1" applyFill="1" applyBorder="1"/>
    <xf numFmtId="3" fontId="0" fillId="3" borderId="0" xfId="2" applyNumberFormat="1" applyFont="1" applyFill="1" applyBorder="1"/>
    <xf numFmtId="168" fontId="1" fillId="3" borderId="4" xfId="1" applyNumberFormat="1" applyFill="1" applyBorder="1"/>
    <xf numFmtId="168" fontId="1" fillId="3" borderId="3" xfId="1" applyNumberFormat="1" applyFill="1" applyBorder="1"/>
    <xf numFmtId="168" fontId="1" fillId="3" borderId="5" xfId="1" applyNumberFormat="1" applyFill="1" applyBorder="1"/>
    <xf numFmtId="168" fontId="12" fillId="3" borderId="2" xfId="0" applyNumberFormat="1" applyFont="1" applyFill="1" applyBorder="1" applyAlignment="1">
      <alignment horizontal="center"/>
    </xf>
    <xf numFmtId="168" fontId="1" fillId="3" borderId="0" xfId="1" applyNumberFormat="1" applyFill="1"/>
    <xf numFmtId="168" fontId="0" fillId="3" borderId="0" xfId="0" applyNumberFormat="1" applyFill="1" applyAlignment="1">
      <alignment horizontal="center"/>
    </xf>
    <xf numFmtId="168" fontId="0" fillId="3" borderId="0" xfId="0" applyNumberFormat="1" applyFill="1"/>
    <xf numFmtId="168" fontId="12" fillId="3" borderId="4" xfId="1" applyNumberFormat="1" applyFont="1" applyFill="1" applyBorder="1"/>
    <xf numFmtId="168" fontId="12" fillId="3" borderId="3" xfId="1" applyNumberFormat="1" applyFont="1" applyFill="1" applyBorder="1"/>
    <xf numFmtId="168" fontId="12" fillId="3" borderId="5" xfId="1" applyNumberFormat="1" applyFont="1" applyFill="1" applyBorder="1"/>
    <xf numFmtId="168" fontId="12" fillId="3" borderId="6" xfId="1" applyNumberFormat="1" applyFont="1" applyFill="1" applyBorder="1"/>
    <xf numFmtId="167" fontId="0" fillId="0" borderId="0" xfId="2" applyNumberFormat="1" applyFont="1"/>
    <xf numFmtId="3" fontId="0" fillId="0" borderId="0" xfId="2" applyNumberFormat="1" applyFont="1"/>
    <xf numFmtId="3" fontId="0" fillId="0" borderId="0" xfId="0" applyNumberFormat="1"/>
    <xf numFmtId="0" fontId="0" fillId="4" borderId="0" xfId="0" applyFill="1" applyBorder="1" applyAlignment="1">
      <alignment horizontal="left" vertical="center"/>
    </xf>
    <xf numFmtId="0" fontId="0" fillId="4" borderId="0" xfId="0" applyFill="1" applyAlignment="1">
      <alignment horizontal="left" vertical="center"/>
    </xf>
    <xf numFmtId="170" fontId="5" fillId="0" borderId="0" xfId="0" applyNumberFormat="1" applyFont="1" applyBorder="1"/>
    <xf numFmtId="0" fontId="16" fillId="3" borderId="0" xfId="0" applyFont="1" applyFill="1"/>
    <xf numFmtId="0" fontId="17" fillId="3" borderId="0" xfId="0" applyFont="1" applyFill="1"/>
    <xf numFmtId="0" fontId="16" fillId="3" borderId="0" xfId="0" applyFont="1" applyFill="1" applyAlignment="1">
      <alignment vertical="center" wrapText="1"/>
    </xf>
    <xf numFmtId="0" fontId="16" fillId="3" borderId="0" xfId="0" applyFont="1" applyFill="1" applyAlignment="1">
      <alignment vertical="top"/>
    </xf>
    <xf numFmtId="0" fontId="0" fillId="3" borderId="0" xfId="0" applyFill="1" applyAlignment="1">
      <alignment horizontal="center"/>
    </xf>
    <xf numFmtId="0" fontId="0" fillId="0" borderId="0" xfId="0" applyAlignment="1">
      <alignment horizontal="center"/>
    </xf>
    <xf numFmtId="0" fontId="9" fillId="2"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Monthly Break Even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'BE Calculation'!$B$1</c:f>
              <c:strCache>
                <c:ptCount val="1"/>
                <c:pt idx="0">
                  <c:v>Fixed Costs</c:v>
                </c:pt>
              </c:strCache>
            </c:strRef>
          </c:tx>
          <c:spPr>
            <a:ln w="19050" cap="rnd">
              <a:solidFill>
                <a:schemeClr val="accent1"/>
              </a:solidFill>
              <a:round/>
            </a:ln>
            <a:effectLst/>
          </c:spPr>
          <c:marker>
            <c:symbol val="none"/>
          </c:marker>
          <c:xVal>
            <c:numRef>
              <c:f>'BE Calculation'!$A$2:$A$102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'BE Calculation'!$B$2:$B$102</c:f>
              <c:numCache>
                <c:formatCode>#,##0</c:formatCode>
                <c:ptCount val="101"/>
                <c:pt idx="0">
                  <c:v>4079884.7736625513</c:v>
                </c:pt>
                <c:pt idx="1">
                  <c:v>4079884.7736625513</c:v>
                </c:pt>
                <c:pt idx="2">
                  <c:v>4079884.7736625513</c:v>
                </c:pt>
                <c:pt idx="3">
                  <c:v>4079884.7736625513</c:v>
                </c:pt>
                <c:pt idx="4">
                  <c:v>4079884.7736625513</c:v>
                </c:pt>
                <c:pt idx="5">
                  <c:v>4079884.7736625513</c:v>
                </c:pt>
                <c:pt idx="6">
                  <c:v>4079884.7736625513</c:v>
                </c:pt>
                <c:pt idx="7">
                  <c:v>4079884.7736625513</c:v>
                </c:pt>
                <c:pt idx="8">
                  <c:v>4079884.7736625513</c:v>
                </c:pt>
                <c:pt idx="9">
                  <c:v>4079884.7736625513</c:v>
                </c:pt>
                <c:pt idx="10">
                  <c:v>4079884.7736625513</c:v>
                </c:pt>
                <c:pt idx="11">
                  <c:v>4079884.7736625513</c:v>
                </c:pt>
                <c:pt idx="12">
                  <c:v>4079884.7736625513</c:v>
                </c:pt>
                <c:pt idx="13">
                  <c:v>4079884.7736625513</c:v>
                </c:pt>
                <c:pt idx="14">
                  <c:v>4079884.7736625513</c:v>
                </c:pt>
                <c:pt idx="15">
                  <c:v>4079884.7736625513</c:v>
                </c:pt>
                <c:pt idx="16">
                  <c:v>4079884.7736625513</c:v>
                </c:pt>
                <c:pt idx="17">
                  <c:v>4079884.7736625513</c:v>
                </c:pt>
                <c:pt idx="18">
                  <c:v>4079884.7736625513</c:v>
                </c:pt>
                <c:pt idx="19">
                  <c:v>4079884.7736625513</c:v>
                </c:pt>
                <c:pt idx="20">
                  <c:v>4079884.7736625513</c:v>
                </c:pt>
                <c:pt idx="21">
                  <c:v>4079884.7736625513</c:v>
                </c:pt>
                <c:pt idx="22">
                  <c:v>4079884.7736625513</c:v>
                </c:pt>
                <c:pt idx="23">
                  <c:v>4079884.7736625513</c:v>
                </c:pt>
                <c:pt idx="24">
                  <c:v>4079884.7736625513</c:v>
                </c:pt>
                <c:pt idx="25">
                  <c:v>4079884.7736625513</c:v>
                </c:pt>
                <c:pt idx="26">
                  <c:v>4079884.7736625513</c:v>
                </c:pt>
                <c:pt idx="27">
                  <c:v>4079884.7736625513</c:v>
                </c:pt>
                <c:pt idx="28">
                  <c:v>4079884.7736625513</c:v>
                </c:pt>
                <c:pt idx="29">
                  <c:v>4079884.7736625513</c:v>
                </c:pt>
                <c:pt idx="30">
                  <c:v>4079884.7736625513</c:v>
                </c:pt>
                <c:pt idx="31">
                  <c:v>4079884.7736625513</c:v>
                </c:pt>
                <c:pt idx="32">
                  <c:v>4079884.7736625513</c:v>
                </c:pt>
                <c:pt idx="33">
                  <c:v>4079884.7736625513</c:v>
                </c:pt>
                <c:pt idx="34">
                  <c:v>4079884.7736625513</c:v>
                </c:pt>
                <c:pt idx="35">
                  <c:v>4079884.7736625513</c:v>
                </c:pt>
                <c:pt idx="36">
                  <c:v>4079884.7736625513</c:v>
                </c:pt>
                <c:pt idx="37">
                  <c:v>4079884.7736625513</c:v>
                </c:pt>
                <c:pt idx="38">
                  <c:v>4079884.7736625513</c:v>
                </c:pt>
                <c:pt idx="39">
                  <c:v>4079884.7736625513</c:v>
                </c:pt>
                <c:pt idx="40">
                  <c:v>4079884.7736625513</c:v>
                </c:pt>
                <c:pt idx="41">
                  <c:v>4079884.7736625513</c:v>
                </c:pt>
                <c:pt idx="42">
                  <c:v>4079884.7736625513</c:v>
                </c:pt>
                <c:pt idx="43">
                  <c:v>4079884.7736625513</c:v>
                </c:pt>
                <c:pt idx="44">
                  <c:v>4079884.7736625513</c:v>
                </c:pt>
                <c:pt idx="45">
                  <c:v>4079884.7736625513</c:v>
                </c:pt>
                <c:pt idx="46">
                  <c:v>4079884.7736625513</c:v>
                </c:pt>
                <c:pt idx="47">
                  <c:v>4079884.7736625513</c:v>
                </c:pt>
                <c:pt idx="48">
                  <c:v>4079884.7736625513</c:v>
                </c:pt>
                <c:pt idx="49">
                  <c:v>4079884.7736625513</c:v>
                </c:pt>
                <c:pt idx="50">
                  <c:v>4079884.7736625513</c:v>
                </c:pt>
                <c:pt idx="51">
                  <c:v>4079884.7736625513</c:v>
                </c:pt>
                <c:pt idx="52">
                  <c:v>4079884.7736625513</c:v>
                </c:pt>
                <c:pt idx="53">
                  <c:v>4079884.7736625513</c:v>
                </c:pt>
                <c:pt idx="54">
                  <c:v>4079884.7736625513</c:v>
                </c:pt>
                <c:pt idx="55">
                  <c:v>4079884.7736625513</c:v>
                </c:pt>
                <c:pt idx="56">
                  <c:v>4079884.7736625513</c:v>
                </c:pt>
                <c:pt idx="57">
                  <c:v>4079884.7736625513</c:v>
                </c:pt>
                <c:pt idx="58">
                  <c:v>4079884.7736625513</c:v>
                </c:pt>
                <c:pt idx="59">
                  <c:v>4079884.7736625513</c:v>
                </c:pt>
                <c:pt idx="60">
                  <c:v>4079884.7736625513</c:v>
                </c:pt>
                <c:pt idx="61">
                  <c:v>4079884.7736625513</c:v>
                </c:pt>
                <c:pt idx="62">
                  <c:v>4079884.7736625513</c:v>
                </c:pt>
                <c:pt idx="63">
                  <c:v>4079884.7736625513</c:v>
                </c:pt>
                <c:pt idx="64">
                  <c:v>4079884.7736625513</c:v>
                </c:pt>
                <c:pt idx="65">
                  <c:v>4079884.7736625513</c:v>
                </c:pt>
                <c:pt idx="66">
                  <c:v>4079884.7736625513</c:v>
                </c:pt>
                <c:pt idx="67">
                  <c:v>4079884.7736625513</c:v>
                </c:pt>
                <c:pt idx="68">
                  <c:v>4079884.7736625513</c:v>
                </c:pt>
                <c:pt idx="69">
                  <c:v>4079884.7736625513</c:v>
                </c:pt>
                <c:pt idx="70">
                  <c:v>4079884.7736625513</c:v>
                </c:pt>
                <c:pt idx="71">
                  <c:v>4079884.7736625513</c:v>
                </c:pt>
                <c:pt idx="72">
                  <c:v>4079884.7736625513</c:v>
                </c:pt>
                <c:pt idx="73">
                  <c:v>4079884.7736625513</c:v>
                </c:pt>
                <c:pt idx="74">
                  <c:v>4079884.7736625513</c:v>
                </c:pt>
                <c:pt idx="75">
                  <c:v>4079884.7736625513</c:v>
                </c:pt>
                <c:pt idx="76">
                  <c:v>4079884.7736625513</c:v>
                </c:pt>
                <c:pt idx="77">
                  <c:v>4079884.7736625513</c:v>
                </c:pt>
                <c:pt idx="78">
                  <c:v>4079884.7736625513</c:v>
                </c:pt>
                <c:pt idx="79">
                  <c:v>4079884.7736625513</c:v>
                </c:pt>
                <c:pt idx="80">
                  <c:v>4079884.7736625513</c:v>
                </c:pt>
                <c:pt idx="81">
                  <c:v>4079884.7736625513</c:v>
                </c:pt>
                <c:pt idx="82">
                  <c:v>4079884.7736625513</c:v>
                </c:pt>
                <c:pt idx="83">
                  <c:v>4079884.7736625513</c:v>
                </c:pt>
                <c:pt idx="84">
                  <c:v>4079884.7736625513</c:v>
                </c:pt>
                <c:pt idx="85">
                  <c:v>4079884.7736625513</c:v>
                </c:pt>
                <c:pt idx="86">
                  <c:v>4079884.7736625513</c:v>
                </c:pt>
                <c:pt idx="87">
                  <c:v>4079884.7736625513</c:v>
                </c:pt>
                <c:pt idx="88">
                  <c:v>4079884.7736625513</c:v>
                </c:pt>
                <c:pt idx="89">
                  <c:v>4079884.7736625513</c:v>
                </c:pt>
                <c:pt idx="90">
                  <c:v>4079884.7736625513</c:v>
                </c:pt>
                <c:pt idx="91">
                  <c:v>4079884.7736625513</c:v>
                </c:pt>
                <c:pt idx="92">
                  <c:v>4079884.7736625513</c:v>
                </c:pt>
                <c:pt idx="93">
                  <c:v>4079884.7736625513</c:v>
                </c:pt>
                <c:pt idx="94">
                  <c:v>4079884.7736625513</c:v>
                </c:pt>
                <c:pt idx="95">
                  <c:v>4079884.7736625513</c:v>
                </c:pt>
                <c:pt idx="96">
                  <c:v>4079884.7736625513</c:v>
                </c:pt>
                <c:pt idx="97">
                  <c:v>4079884.7736625513</c:v>
                </c:pt>
                <c:pt idx="98">
                  <c:v>4079884.7736625513</c:v>
                </c:pt>
                <c:pt idx="99">
                  <c:v>4079884.7736625513</c:v>
                </c:pt>
                <c:pt idx="100">
                  <c:v>4079884.7736625513</c:v>
                </c:pt>
              </c:numCache>
            </c:numRef>
          </c:yVal>
          <c:smooth val="0"/>
          <c:extLst>
            <c:ext xmlns:c16="http://schemas.microsoft.com/office/drawing/2014/chart" uri="{C3380CC4-5D6E-409C-BE32-E72D297353CC}">
              <c16:uniqueId val="{00000000-1F57-4D10-8297-41A8DEE9FB51}"/>
            </c:ext>
          </c:extLst>
        </c:ser>
        <c:ser>
          <c:idx val="1"/>
          <c:order val="1"/>
          <c:tx>
            <c:strRef>
              <c:f>'BE Calculation'!$C$1</c:f>
              <c:strCache>
                <c:ptCount val="1"/>
                <c:pt idx="0">
                  <c:v>Variable Costs</c:v>
                </c:pt>
              </c:strCache>
            </c:strRef>
          </c:tx>
          <c:spPr>
            <a:ln w="19050" cap="rnd">
              <a:solidFill>
                <a:schemeClr val="accent2"/>
              </a:solidFill>
              <a:round/>
            </a:ln>
            <a:effectLst/>
          </c:spPr>
          <c:marker>
            <c:symbol val="none"/>
          </c:marker>
          <c:xVal>
            <c:numRef>
              <c:f>'BE Calculation'!$A$2:$A$102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'BE Calculation'!$C$2:$C$102</c:f>
              <c:numCache>
                <c:formatCode>#,##0</c:formatCode>
                <c:ptCount val="101"/>
                <c:pt idx="0">
                  <c:v>0</c:v>
                </c:pt>
                <c:pt idx="1">
                  <c:v>187606.40382064309</c:v>
                </c:pt>
                <c:pt idx="2">
                  <c:v>375212.80764128617</c:v>
                </c:pt>
                <c:pt idx="3">
                  <c:v>562819.21146192926</c:v>
                </c:pt>
                <c:pt idx="4">
                  <c:v>750425.61528257234</c:v>
                </c:pt>
                <c:pt idx="5">
                  <c:v>938032.01910321543</c:v>
                </c:pt>
                <c:pt idx="6">
                  <c:v>1125638.4229238585</c:v>
                </c:pt>
                <c:pt idx="7">
                  <c:v>1313244.8267445015</c:v>
                </c:pt>
                <c:pt idx="8">
                  <c:v>1500851.2305651447</c:v>
                </c:pt>
                <c:pt idx="9">
                  <c:v>1688457.6343857879</c:v>
                </c:pt>
                <c:pt idx="10">
                  <c:v>1876064.0382064309</c:v>
                </c:pt>
                <c:pt idx="11">
                  <c:v>2063670.4420270738</c:v>
                </c:pt>
                <c:pt idx="12">
                  <c:v>2251276.845847717</c:v>
                </c:pt>
                <c:pt idx="13">
                  <c:v>2438883.2496683602</c:v>
                </c:pt>
                <c:pt idx="14">
                  <c:v>2626489.653489003</c:v>
                </c:pt>
                <c:pt idx="15">
                  <c:v>2814096.0573096462</c:v>
                </c:pt>
                <c:pt idx="16">
                  <c:v>3001702.4611302894</c:v>
                </c:pt>
                <c:pt idx="17">
                  <c:v>3189308.8649509326</c:v>
                </c:pt>
                <c:pt idx="18">
                  <c:v>3376915.2687715758</c:v>
                </c:pt>
                <c:pt idx="19">
                  <c:v>3564521.6725922185</c:v>
                </c:pt>
                <c:pt idx="20">
                  <c:v>3752128.0764128617</c:v>
                </c:pt>
                <c:pt idx="21">
                  <c:v>3939734.4802335049</c:v>
                </c:pt>
                <c:pt idx="22">
                  <c:v>4127340.8840541476</c:v>
                </c:pt>
                <c:pt idx="23">
                  <c:v>4314947.2878747908</c:v>
                </c:pt>
                <c:pt idx="24">
                  <c:v>4502553.691695434</c:v>
                </c:pt>
                <c:pt idx="25">
                  <c:v>4690160.0955160772</c:v>
                </c:pt>
                <c:pt idx="26">
                  <c:v>4877766.4993367204</c:v>
                </c:pt>
                <c:pt idx="27">
                  <c:v>5065372.9031573636</c:v>
                </c:pt>
                <c:pt idx="28">
                  <c:v>5252979.3069780059</c:v>
                </c:pt>
                <c:pt idx="29">
                  <c:v>5440585.7107986491</c:v>
                </c:pt>
                <c:pt idx="30">
                  <c:v>5628192.1146192923</c:v>
                </c:pt>
                <c:pt idx="31">
                  <c:v>5815798.5184399355</c:v>
                </c:pt>
                <c:pt idx="32">
                  <c:v>6003404.9222605787</c:v>
                </c:pt>
                <c:pt idx="33">
                  <c:v>6191011.3260812219</c:v>
                </c:pt>
                <c:pt idx="34">
                  <c:v>6378617.7299018651</c:v>
                </c:pt>
                <c:pt idx="35">
                  <c:v>6566224.1337225083</c:v>
                </c:pt>
                <c:pt idx="36">
                  <c:v>6753830.5375431515</c:v>
                </c:pt>
                <c:pt idx="37">
                  <c:v>6941436.9413637938</c:v>
                </c:pt>
                <c:pt idx="38">
                  <c:v>7129043.345184437</c:v>
                </c:pt>
                <c:pt idx="39">
                  <c:v>7316649.7490050802</c:v>
                </c:pt>
                <c:pt idx="40">
                  <c:v>7504256.1528257234</c:v>
                </c:pt>
                <c:pt idx="41">
                  <c:v>7691862.5566463666</c:v>
                </c:pt>
                <c:pt idx="42">
                  <c:v>7879468.9604670098</c:v>
                </c:pt>
                <c:pt idx="43">
                  <c:v>8067075.364287653</c:v>
                </c:pt>
                <c:pt idx="44">
                  <c:v>8254681.7681082953</c:v>
                </c:pt>
                <c:pt idx="45">
                  <c:v>8442288.1719289385</c:v>
                </c:pt>
                <c:pt idx="46">
                  <c:v>8629894.5757495817</c:v>
                </c:pt>
                <c:pt idx="47">
                  <c:v>8817500.9795702249</c:v>
                </c:pt>
                <c:pt idx="48">
                  <c:v>9005107.3833908681</c:v>
                </c:pt>
                <c:pt idx="49">
                  <c:v>9192713.7872115113</c:v>
                </c:pt>
                <c:pt idx="50">
                  <c:v>9380320.1910321545</c:v>
                </c:pt>
                <c:pt idx="51">
                  <c:v>9567926.5948527977</c:v>
                </c:pt>
                <c:pt idx="52">
                  <c:v>9755532.9986734409</c:v>
                </c:pt>
                <c:pt idx="53">
                  <c:v>9943139.4024940841</c:v>
                </c:pt>
                <c:pt idx="54">
                  <c:v>10130745.806314727</c:v>
                </c:pt>
                <c:pt idx="55">
                  <c:v>10318352.21013537</c:v>
                </c:pt>
                <c:pt idx="56">
                  <c:v>10505958.613956012</c:v>
                </c:pt>
                <c:pt idx="57">
                  <c:v>10693565.017776655</c:v>
                </c:pt>
                <c:pt idx="58">
                  <c:v>10881171.421597298</c:v>
                </c:pt>
                <c:pt idx="59">
                  <c:v>11068777.825417941</c:v>
                </c:pt>
                <c:pt idx="60">
                  <c:v>11256384.229238585</c:v>
                </c:pt>
                <c:pt idx="61">
                  <c:v>11443990.633059228</c:v>
                </c:pt>
                <c:pt idx="62">
                  <c:v>11631597.036879871</c:v>
                </c:pt>
                <c:pt idx="63">
                  <c:v>11819203.440700514</c:v>
                </c:pt>
                <c:pt idx="64">
                  <c:v>12006809.844521157</c:v>
                </c:pt>
                <c:pt idx="65">
                  <c:v>12194416.248341801</c:v>
                </c:pt>
                <c:pt idx="66">
                  <c:v>12382022.652162444</c:v>
                </c:pt>
                <c:pt idx="67">
                  <c:v>12569629.055983087</c:v>
                </c:pt>
                <c:pt idx="68">
                  <c:v>12757235.45980373</c:v>
                </c:pt>
                <c:pt idx="69">
                  <c:v>12944841.863624373</c:v>
                </c:pt>
                <c:pt idx="70">
                  <c:v>13132448.267445017</c:v>
                </c:pt>
                <c:pt idx="71">
                  <c:v>13320054.67126566</c:v>
                </c:pt>
                <c:pt idx="72">
                  <c:v>13507661.075086303</c:v>
                </c:pt>
                <c:pt idx="73">
                  <c:v>13695267.478906944</c:v>
                </c:pt>
                <c:pt idx="74">
                  <c:v>13882873.882727588</c:v>
                </c:pt>
                <c:pt idx="75">
                  <c:v>14070480.286548231</c:v>
                </c:pt>
                <c:pt idx="76">
                  <c:v>14258086.690368874</c:v>
                </c:pt>
                <c:pt idx="77">
                  <c:v>14445693.094189517</c:v>
                </c:pt>
                <c:pt idx="78">
                  <c:v>14633299.49801016</c:v>
                </c:pt>
                <c:pt idx="79">
                  <c:v>14820905.901830804</c:v>
                </c:pt>
                <c:pt idx="80">
                  <c:v>15008512.305651447</c:v>
                </c:pt>
                <c:pt idx="81">
                  <c:v>15196118.70947209</c:v>
                </c:pt>
                <c:pt idx="82">
                  <c:v>15383725.113292733</c:v>
                </c:pt>
                <c:pt idx="83">
                  <c:v>15571331.517113376</c:v>
                </c:pt>
                <c:pt idx="84">
                  <c:v>15758937.92093402</c:v>
                </c:pt>
                <c:pt idx="85">
                  <c:v>15946544.324754663</c:v>
                </c:pt>
                <c:pt idx="86">
                  <c:v>16134150.728575306</c:v>
                </c:pt>
                <c:pt idx="87">
                  <c:v>16321757.132395949</c:v>
                </c:pt>
                <c:pt idx="88">
                  <c:v>16509363.536216591</c:v>
                </c:pt>
                <c:pt idx="89">
                  <c:v>16696969.940037234</c:v>
                </c:pt>
                <c:pt idx="90">
                  <c:v>16884576.343857877</c:v>
                </c:pt>
                <c:pt idx="91">
                  <c:v>17072182.747678522</c:v>
                </c:pt>
                <c:pt idx="92">
                  <c:v>17259789.151499163</c:v>
                </c:pt>
                <c:pt idx="93">
                  <c:v>17447395.555319808</c:v>
                </c:pt>
                <c:pt idx="94">
                  <c:v>17635001.95914045</c:v>
                </c:pt>
                <c:pt idx="95">
                  <c:v>17822608.362961095</c:v>
                </c:pt>
                <c:pt idx="96">
                  <c:v>18010214.766781736</c:v>
                </c:pt>
                <c:pt idx="97">
                  <c:v>18197821.170602378</c:v>
                </c:pt>
                <c:pt idx="98">
                  <c:v>18385427.574423023</c:v>
                </c:pt>
                <c:pt idx="99">
                  <c:v>18573033.978243664</c:v>
                </c:pt>
                <c:pt idx="100">
                  <c:v>18760640.382064309</c:v>
                </c:pt>
              </c:numCache>
            </c:numRef>
          </c:yVal>
          <c:smooth val="0"/>
          <c:extLst>
            <c:ext xmlns:c16="http://schemas.microsoft.com/office/drawing/2014/chart" uri="{C3380CC4-5D6E-409C-BE32-E72D297353CC}">
              <c16:uniqueId val="{00000001-1F57-4D10-8297-41A8DEE9FB51}"/>
            </c:ext>
          </c:extLst>
        </c:ser>
        <c:ser>
          <c:idx val="2"/>
          <c:order val="2"/>
          <c:tx>
            <c:strRef>
              <c:f>'BE Calculation'!$D$1</c:f>
              <c:strCache>
                <c:ptCount val="1"/>
                <c:pt idx="0">
                  <c:v>Total Costs</c:v>
                </c:pt>
              </c:strCache>
            </c:strRef>
          </c:tx>
          <c:spPr>
            <a:ln w="19050" cap="rnd">
              <a:solidFill>
                <a:schemeClr val="accent3"/>
              </a:solidFill>
              <a:round/>
            </a:ln>
            <a:effectLst/>
          </c:spPr>
          <c:marker>
            <c:symbol val="none"/>
          </c:marker>
          <c:xVal>
            <c:numRef>
              <c:f>'BE Calculation'!$A$2:$A$102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'BE Calculation'!$D$2:$D$102</c:f>
              <c:numCache>
                <c:formatCode>#,##0</c:formatCode>
                <c:ptCount val="101"/>
                <c:pt idx="0">
                  <c:v>4079884.7736625513</c:v>
                </c:pt>
                <c:pt idx="1">
                  <c:v>4267491.1774831945</c:v>
                </c:pt>
                <c:pt idx="2">
                  <c:v>4455097.5813038377</c:v>
                </c:pt>
                <c:pt idx="3">
                  <c:v>4642703.9851244809</c:v>
                </c:pt>
                <c:pt idx="4">
                  <c:v>4830310.3889451232</c:v>
                </c:pt>
                <c:pt idx="5">
                  <c:v>5017916.7927657664</c:v>
                </c:pt>
                <c:pt idx="6">
                  <c:v>5205523.1965864096</c:v>
                </c:pt>
                <c:pt idx="7">
                  <c:v>5393129.6004070528</c:v>
                </c:pt>
                <c:pt idx="8">
                  <c:v>5580736.004227696</c:v>
                </c:pt>
                <c:pt idx="9">
                  <c:v>5768342.4080483392</c:v>
                </c:pt>
                <c:pt idx="10">
                  <c:v>5955948.8118689824</c:v>
                </c:pt>
                <c:pt idx="11">
                  <c:v>6143555.2156896256</c:v>
                </c:pt>
                <c:pt idx="12">
                  <c:v>6331161.6195102688</c:v>
                </c:pt>
                <c:pt idx="13">
                  <c:v>6518768.023330912</c:v>
                </c:pt>
                <c:pt idx="14">
                  <c:v>6706374.4271515543</c:v>
                </c:pt>
                <c:pt idx="15">
                  <c:v>6893980.8309721975</c:v>
                </c:pt>
                <c:pt idx="16">
                  <c:v>7081587.2347928407</c:v>
                </c:pt>
                <c:pt idx="17">
                  <c:v>7269193.6386134839</c:v>
                </c:pt>
                <c:pt idx="18">
                  <c:v>7456800.0424341271</c:v>
                </c:pt>
                <c:pt idx="19">
                  <c:v>7644406.4462547693</c:v>
                </c:pt>
                <c:pt idx="20">
                  <c:v>7832012.8500754125</c:v>
                </c:pt>
                <c:pt idx="21">
                  <c:v>8019619.2538960557</c:v>
                </c:pt>
                <c:pt idx="22">
                  <c:v>8207225.6577166989</c:v>
                </c:pt>
                <c:pt idx="23">
                  <c:v>8394832.0615373421</c:v>
                </c:pt>
                <c:pt idx="24">
                  <c:v>8582438.4653579853</c:v>
                </c:pt>
                <c:pt idx="25">
                  <c:v>8770044.8691786285</c:v>
                </c:pt>
                <c:pt idx="26">
                  <c:v>8957651.2729992718</c:v>
                </c:pt>
                <c:pt idx="27">
                  <c:v>9145257.676819915</c:v>
                </c:pt>
                <c:pt idx="28">
                  <c:v>9332864.0806405582</c:v>
                </c:pt>
                <c:pt idx="29">
                  <c:v>9520470.4844611995</c:v>
                </c:pt>
                <c:pt idx="30">
                  <c:v>9708076.8882818446</c:v>
                </c:pt>
                <c:pt idx="31">
                  <c:v>9895683.2921024859</c:v>
                </c:pt>
                <c:pt idx="32">
                  <c:v>10083289.695923131</c:v>
                </c:pt>
                <c:pt idx="33">
                  <c:v>10270896.099743772</c:v>
                </c:pt>
                <c:pt idx="34">
                  <c:v>10458502.503564417</c:v>
                </c:pt>
                <c:pt idx="35">
                  <c:v>10646108.907385059</c:v>
                </c:pt>
                <c:pt idx="36">
                  <c:v>10833715.311205704</c:v>
                </c:pt>
                <c:pt idx="37">
                  <c:v>11021321.715026345</c:v>
                </c:pt>
                <c:pt idx="38">
                  <c:v>11208928.118846988</c:v>
                </c:pt>
                <c:pt idx="39">
                  <c:v>11396534.522667632</c:v>
                </c:pt>
                <c:pt idx="40">
                  <c:v>11584140.926488275</c:v>
                </c:pt>
                <c:pt idx="41">
                  <c:v>11771747.330308918</c:v>
                </c:pt>
                <c:pt idx="42">
                  <c:v>11959353.734129561</c:v>
                </c:pt>
                <c:pt idx="43">
                  <c:v>12146960.137950204</c:v>
                </c:pt>
                <c:pt idx="44">
                  <c:v>12334566.541770846</c:v>
                </c:pt>
                <c:pt idx="45">
                  <c:v>12522172.945591491</c:v>
                </c:pt>
                <c:pt idx="46">
                  <c:v>12709779.349412132</c:v>
                </c:pt>
                <c:pt idx="47">
                  <c:v>12897385.753232777</c:v>
                </c:pt>
                <c:pt idx="48">
                  <c:v>13084992.157053418</c:v>
                </c:pt>
                <c:pt idx="49">
                  <c:v>13272598.560874064</c:v>
                </c:pt>
                <c:pt idx="50">
                  <c:v>13460204.964694705</c:v>
                </c:pt>
                <c:pt idx="51">
                  <c:v>13647811.36851535</c:v>
                </c:pt>
                <c:pt idx="52">
                  <c:v>13835417.772335991</c:v>
                </c:pt>
                <c:pt idx="53">
                  <c:v>14023024.176156636</c:v>
                </c:pt>
                <c:pt idx="54">
                  <c:v>14210630.579977278</c:v>
                </c:pt>
                <c:pt idx="55">
                  <c:v>14398236.983797923</c:v>
                </c:pt>
                <c:pt idx="56">
                  <c:v>14585843.387618564</c:v>
                </c:pt>
                <c:pt idx="57">
                  <c:v>14773449.791439205</c:v>
                </c:pt>
                <c:pt idx="58">
                  <c:v>14961056.19525985</c:v>
                </c:pt>
                <c:pt idx="59">
                  <c:v>15148662.599080492</c:v>
                </c:pt>
                <c:pt idx="60">
                  <c:v>15336269.002901137</c:v>
                </c:pt>
                <c:pt idx="61">
                  <c:v>15523875.406721778</c:v>
                </c:pt>
                <c:pt idx="62">
                  <c:v>15711481.810542423</c:v>
                </c:pt>
                <c:pt idx="63">
                  <c:v>15899088.214363065</c:v>
                </c:pt>
                <c:pt idx="64">
                  <c:v>16086694.61818371</c:v>
                </c:pt>
                <c:pt idx="65">
                  <c:v>16274301.022004351</c:v>
                </c:pt>
                <c:pt idx="66">
                  <c:v>16461907.425824996</c:v>
                </c:pt>
                <c:pt idx="67">
                  <c:v>16649513.829645637</c:v>
                </c:pt>
                <c:pt idx="68">
                  <c:v>16837120.233466282</c:v>
                </c:pt>
                <c:pt idx="69">
                  <c:v>17024726.637286924</c:v>
                </c:pt>
                <c:pt idx="70">
                  <c:v>17212333.041107569</c:v>
                </c:pt>
                <c:pt idx="71">
                  <c:v>17399939.44492821</c:v>
                </c:pt>
                <c:pt idx="72">
                  <c:v>17587545.848748855</c:v>
                </c:pt>
                <c:pt idx="73">
                  <c:v>17775152.252569497</c:v>
                </c:pt>
                <c:pt idx="74">
                  <c:v>17962758.656390138</c:v>
                </c:pt>
                <c:pt idx="75">
                  <c:v>18150365.060210783</c:v>
                </c:pt>
                <c:pt idx="76">
                  <c:v>18337971.464031424</c:v>
                </c:pt>
                <c:pt idx="77">
                  <c:v>18525577.867852069</c:v>
                </c:pt>
                <c:pt idx="78">
                  <c:v>18713184.271672711</c:v>
                </c:pt>
                <c:pt idx="79">
                  <c:v>18900790.675493356</c:v>
                </c:pt>
                <c:pt idx="80">
                  <c:v>19088397.079313997</c:v>
                </c:pt>
                <c:pt idx="81">
                  <c:v>19276003.483134642</c:v>
                </c:pt>
                <c:pt idx="82">
                  <c:v>19463609.886955284</c:v>
                </c:pt>
                <c:pt idx="83">
                  <c:v>19651216.290775929</c:v>
                </c:pt>
                <c:pt idx="84">
                  <c:v>19838822.69459657</c:v>
                </c:pt>
                <c:pt idx="85">
                  <c:v>20026429.098417215</c:v>
                </c:pt>
                <c:pt idx="86">
                  <c:v>20214035.502237856</c:v>
                </c:pt>
                <c:pt idx="87">
                  <c:v>20401641.906058501</c:v>
                </c:pt>
                <c:pt idx="88">
                  <c:v>20589248.309879143</c:v>
                </c:pt>
                <c:pt idx="89">
                  <c:v>20776854.713699784</c:v>
                </c:pt>
                <c:pt idx="90">
                  <c:v>20964461.117520429</c:v>
                </c:pt>
                <c:pt idx="91">
                  <c:v>21152067.521341074</c:v>
                </c:pt>
                <c:pt idx="92">
                  <c:v>21339673.925161716</c:v>
                </c:pt>
                <c:pt idx="93">
                  <c:v>21527280.328982361</c:v>
                </c:pt>
                <c:pt idx="94">
                  <c:v>21714886.732803002</c:v>
                </c:pt>
                <c:pt idx="95">
                  <c:v>21902493.136623647</c:v>
                </c:pt>
                <c:pt idx="96">
                  <c:v>22090099.540444288</c:v>
                </c:pt>
                <c:pt idx="97">
                  <c:v>22277705.94426493</c:v>
                </c:pt>
                <c:pt idx="98">
                  <c:v>22465312.348085575</c:v>
                </c:pt>
                <c:pt idx="99">
                  <c:v>22652918.751906216</c:v>
                </c:pt>
                <c:pt idx="100">
                  <c:v>22840525.155726861</c:v>
                </c:pt>
              </c:numCache>
            </c:numRef>
          </c:yVal>
          <c:smooth val="0"/>
          <c:extLst>
            <c:ext xmlns:c16="http://schemas.microsoft.com/office/drawing/2014/chart" uri="{C3380CC4-5D6E-409C-BE32-E72D297353CC}">
              <c16:uniqueId val="{00000002-1F57-4D10-8297-41A8DEE9FB51}"/>
            </c:ext>
          </c:extLst>
        </c:ser>
        <c:ser>
          <c:idx val="3"/>
          <c:order val="3"/>
          <c:tx>
            <c:strRef>
              <c:f>'BE Calculation'!$E$1</c:f>
              <c:strCache>
                <c:ptCount val="1"/>
                <c:pt idx="0">
                  <c:v>Average Revenue</c:v>
                </c:pt>
              </c:strCache>
            </c:strRef>
          </c:tx>
          <c:spPr>
            <a:ln w="19050" cap="rnd">
              <a:solidFill>
                <a:schemeClr val="accent4"/>
              </a:solidFill>
              <a:round/>
            </a:ln>
            <a:effectLst/>
          </c:spPr>
          <c:marker>
            <c:symbol val="none"/>
          </c:marker>
          <c:xVal>
            <c:numRef>
              <c:f>'BE Calculation'!$A$2:$A$102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'BE Calculation'!$E$2:$E$102</c:f>
              <c:numCache>
                <c:formatCode>#,##0</c:formatCode>
                <c:ptCount val="101"/>
                <c:pt idx="0">
                  <c:v>0</c:v>
                </c:pt>
                <c:pt idx="1">
                  <c:v>342857.14285714284</c:v>
                </c:pt>
                <c:pt idx="2">
                  <c:v>685714.28571428568</c:v>
                </c:pt>
                <c:pt idx="3">
                  <c:v>1028571.4285714285</c:v>
                </c:pt>
                <c:pt idx="4">
                  <c:v>1371428.5714285714</c:v>
                </c:pt>
                <c:pt idx="5">
                  <c:v>1714285.7142857141</c:v>
                </c:pt>
                <c:pt idx="6">
                  <c:v>2057142.857142857</c:v>
                </c:pt>
                <c:pt idx="7">
                  <c:v>2400000</c:v>
                </c:pt>
                <c:pt idx="8">
                  <c:v>2742857.1428571427</c:v>
                </c:pt>
                <c:pt idx="9">
                  <c:v>3085714.2857142854</c:v>
                </c:pt>
                <c:pt idx="10">
                  <c:v>3428571.4285714282</c:v>
                </c:pt>
                <c:pt idx="11">
                  <c:v>3771428.5714285714</c:v>
                </c:pt>
                <c:pt idx="12">
                  <c:v>4114285.7142857141</c:v>
                </c:pt>
                <c:pt idx="13">
                  <c:v>4457142.8571428573</c:v>
                </c:pt>
                <c:pt idx="14">
                  <c:v>4800000</c:v>
                </c:pt>
                <c:pt idx="15">
                  <c:v>5142857.1428571427</c:v>
                </c:pt>
                <c:pt idx="16">
                  <c:v>5485714.2857142854</c:v>
                </c:pt>
                <c:pt idx="17">
                  <c:v>5828571.4285714282</c:v>
                </c:pt>
                <c:pt idx="18">
                  <c:v>6171428.5714285709</c:v>
                </c:pt>
                <c:pt idx="19">
                  <c:v>6514285.7142857136</c:v>
                </c:pt>
                <c:pt idx="20">
                  <c:v>6857142.8571428563</c:v>
                </c:pt>
                <c:pt idx="21">
                  <c:v>7200000</c:v>
                </c:pt>
                <c:pt idx="22">
                  <c:v>7542857.1428571427</c:v>
                </c:pt>
                <c:pt idx="23">
                  <c:v>7885714.2857142854</c:v>
                </c:pt>
                <c:pt idx="24">
                  <c:v>8228571.4285714282</c:v>
                </c:pt>
                <c:pt idx="25">
                  <c:v>8571428.5714285709</c:v>
                </c:pt>
                <c:pt idx="26">
                  <c:v>8914285.7142857146</c:v>
                </c:pt>
                <c:pt idx="27">
                  <c:v>9257142.8571428563</c:v>
                </c:pt>
                <c:pt idx="28">
                  <c:v>9600000</c:v>
                </c:pt>
                <c:pt idx="29">
                  <c:v>9942857.1428571418</c:v>
                </c:pt>
                <c:pt idx="30">
                  <c:v>10285714.285714285</c:v>
                </c:pt>
                <c:pt idx="31">
                  <c:v>10628571.428571427</c:v>
                </c:pt>
                <c:pt idx="32">
                  <c:v>10971428.571428571</c:v>
                </c:pt>
                <c:pt idx="33">
                  <c:v>11314285.714285715</c:v>
                </c:pt>
                <c:pt idx="34">
                  <c:v>11657142.857142856</c:v>
                </c:pt>
                <c:pt idx="35">
                  <c:v>12000000</c:v>
                </c:pt>
                <c:pt idx="36">
                  <c:v>12342857.142857142</c:v>
                </c:pt>
                <c:pt idx="37">
                  <c:v>12685714.285714285</c:v>
                </c:pt>
                <c:pt idx="38">
                  <c:v>13028571.428571427</c:v>
                </c:pt>
                <c:pt idx="39">
                  <c:v>13371428.571428571</c:v>
                </c:pt>
                <c:pt idx="40">
                  <c:v>13714285.714285713</c:v>
                </c:pt>
                <c:pt idx="41">
                  <c:v>14057142.857142856</c:v>
                </c:pt>
                <c:pt idx="42">
                  <c:v>14400000</c:v>
                </c:pt>
                <c:pt idx="43">
                  <c:v>14742857.142857142</c:v>
                </c:pt>
                <c:pt idx="44">
                  <c:v>15085714.285714285</c:v>
                </c:pt>
                <c:pt idx="45">
                  <c:v>15428571.428571427</c:v>
                </c:pt>
                <c:pt idx="46">
                  <c:v>15771428.571428571</c:v>
                </c:pt>
                <c:pt idx="47">
                  <c:v>16114285.714285713</c:v>
                </c:pt>
                <c:pt idx="48">
                  <c:v>16457142.857142856</c:v>
                </c:pt>
                <c:pt idx="49">
                  <c:v>16800000</c:v>
                </c:pt>
                <c:pt idx="50">
                  <c:v>17142857.142857142</c:v>
                </c:pt>
                <c:pt idx="51">
                  <c:v>17485714.285714284</c:v>
                </c:pt>
                <c:pt idx="52">
                  <c:v>17828571.428571429</c:v>
                </c:pt>
                <c:pt idx="53">
                  <c:v>18171428.571428571</c:v>
                </c:pt>
                <c:pt idx="54">
                  <c:v>18514285.714285713</c:v>
                </c:pt>
                <c:pt idx="55">
                  <c:v>18857142.857142854</c:v>
                </c:pt>
                <c:pt idx="56">
                  <c:v>19200000</c:v>
                </c:pt>
                <c:pt idx="57">
                  <c:v>19542857.142857142</c:v>
                </c:pt>
                <c:pt idx="58">
                  <c:v>19885714.285714284</c:v>
                </c:pt>
                <c:pt idx="59">
                  <c:v>20228571.428571429</c:v>
                </c:pt>
                <c:pt idx="60">
                  <c:v>20571428.571428571</c:v>
                </c:pt>
                <c:pt idx="61">
                  <c:v>20914285.714285713</c:v>
                </c:pt>
                <c:pt idx="62">
                  <c:v>21257142.857142854</c:v>
                </c:pt>
                <c:pt idx="63">
                  <c:v>21600000</c:v>
                </c:pt>
                <c:pt idx="64">
                  <c:v>21942857.142857142</c:v>
                </c:pt>
                <c:pt idx="65">
                  <c:v>22285714.285714284</c:v>
                </c:pt>
                <c:pt idx="66">
                  <c:v>22628571.428571429</c:v>
                </c:pt>
                <c:pt idx="67">
                  <c:v>22971428.571428571</c:v>
                </c:pt>
                <c:pt idx="68">
                  <c:v>23314285.714285713</c:v>
                </c:pt>
                <c:pt idx="69">
                  <c:v>23657142.857142854</c:v>
                </c:pt>
                <c:pt idx="70">
                  <c:v>24000000</c:v>
                </c:pt>
                <c:pt idx="71">
                  <c:v>24342857.142857142</c:v>
                </c:pt>
                <c:pt idx="72">
                  <c:v>24685714.285714284</c:v>
                </c:pt>
                <c:pt idx="73">
                  <c:v>25028571.428571429</c:v>
                </c:pt>
                <c:pt idx="74">
                  <c:v>25371428.571428571</c:v>
                </c:pt>
                <c:pt idx="75">
                  <c:v>25714285.714285713</c:v>
                </c:pt>
                <c:pt idx="76">
                  <c:v>26057142.857142854</c:v>
                </c:pt>
                <c:pt idx="77">
                  <c:v>26400000</c:v>
                </c:pt>
                <c:pt idx="78">
                  <c:v>26742857.142857142</c:v>
                </c:pt>
                <c:pt idx="79">
                  <c:v>27085714.285714284</c:v>
                </c:pt>
                <c:pt idx="80">
                  <c:v>27428571.428571425</c:v>
                </c:pt>
                <c:pt idx="81">
                  <c:v>27771428.571428571</c:v>
                </c:pt>
                <c:pt idx="82">
                  <c:v>28114285.714285713</c:v>
                </c:pt>
                <c:pt idx="83">
                  <c:v>28457142.857142854</c:v>
                </c:pt>
                <c:pt idx="84">
                  <c:v>28800000</c:v>
                </c:pt>
                <c:pt idx="85">
                  <c:v>29142857.142857142</c:v>
                </c:pt>
                <c:pt idx="86">
                  <c:v>29485714.285714284</c:v>
                </c:pt>
                <c:pt idx="87">
                  <c:v>29828571.428571425</c:v>
                </c:pt>
                <c:pt idx="88">
                  <c:v>30171428.571428571</c:v>
                </c:pt>
                <c:pt idx="89">
                  <c:v>30514285.714285713</c:v>
                </c:pt>
                <c:pt idx="90">
                  <c:v>30857142.857142854</c:v>
                </c:pt>
                <c:pt idx="91">
                  <c:v>31200000</c:v>
                </c:pt>
                <c:pt idx="92">
                  <c:v>31542857.142857142</c:v>
                </c:pt>
                <c:pt idx="93">
                  <c:v>31885714.285714284</c:v>
                </c:pt>
                <c:pt idx="94">
                  <c:v>32228571.428571425</c:v>
                </c:pt>
                <c:pt idx="95">
                  <c:v>32571428.571428571</c:v>
                </c:pt>
                <c:pt idx="96">
                  <c:v>32914285.714285713</c:v>
                </c:pt>
                <c:pt idx="97">
                  <c:v>33257142.857142854</c:v>
                </c:pt>
                <c:pt idx="98">
                  <c:v>33600000</c:v>
                </c:pt>
                <c:pt idx="99">
                  <c:v>33942857.142857142</c:v>
                </c:pt>
                <c:pt idx="100">
                  <c:v>34285714.285714284</c:v>
                </c:pt>
              </c:numCache>
            </c:numRef>
          </c:yVal>
          <c:smooth val="0"/>
          <c:extLst>
            <c:ext xmlns:c16="http://schemas.microsoft.com/office/drawing/2014/chart" uri="{C3380CC4-5D6E-409C-BE32-E72D297353CC}">
              <c16:uniqueId val="{00000003-1F57-4D10-8297-41A8DEE9FB51}"/>
            </c:ext>
          </c:extLst>
        </c:ser>
        <c:dLbls>
          <c:showLegendKey val="0"/>
          <c:showVal val="0"/>
          <c:showCatName val="0"/>
          <c:showSerName val="0"/>
          <c:showPercent val="0"/>
          <c:showBubbleSize val="0"/>
        </c:dLbls>
        <c:axId val="620541528"/>
        <c:axId val="620547104"/>
      </c:scatterChart>
      <c:valAx>
        <c:axId val="620541528"/>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BSF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547104"/>
        <c:crosses val="autoZero"/>
        <c:crossBetween val="midCat"/>
      </c:valAx>
      <c:valAx>
        <c:axId val="620547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Local</a:t>
                </a:r>
                <a:r>
                  <a:rPr lang="en-CA" baseline="0"/>
                  <a:t> Currency</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541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165100</xdr:colOff>
      <xdr:row>0</xdr:row>
      <xdr:rowOff>171450</xdr:rowOff>
    </xdr:from>
    <xdr:to>
      <xdr:col>16</xdr:col>
      <xdr:colOff>120650</xdr:colOff>
      <xdr:row>17</xdr:row>
      <xdr:rowOff>127000</xdr:rowOff>
    </xdr:to>
    <xdr:graphicFrame macro="">
      <xdr:nvGraphicFramePr>
        <xdr:cNvPr id="2" name="Chart 1">
          <a:extLst>
            <a:ext uri="{FF2B5EF4-FFF2-40B4-BE49-F238E27FC236}">
              <a16:creationId xmlns:a16="http://schemas.microsoft.com/office/drawing/2014/main" id="{79A48821-E4CB-44B8-BBB5-E9BD80B54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9BE74-8ABA-4FA2-AF5D-0B279C2C8949}">
  <sheetPr>
    <tabColor theme="9"/>
  </sheetPr>
  <dimension ref="A1:B17"/>
  <sheetViews>
    <sheetView workbookViewId="0">
      <selection activeCell="B13" sqref="B13"/>
    </sheetView>
  </sheetViews>
  <sheetFormatPr defaultRowHeight="13" x14ac:dyDescent="0.3"/>
  <cols>
    <col min="1" max="1" width="8.7265625" style="94"/>
    <col min="2" max="2" width="152.1796875" style="94" customWidth="1"/>
    <col min="3" max="16384" width="8.7265625" style="94"/>
  </cols>
  <sheetData>
    <row r="1" spans="1:2" x14ac:dyDescent="0.3">
      <c r="B1" s="95" t="s">
        <v>104</v>
      </c>
    </row>
    <row r="3" spans="1:2" ht="26" x14ac:dyDescent="0.3">
      <c r="B3" s="96" t="s">
        <v>105</v>
      </c>
    </row>
    <row r="4" spans="1:2" x14ac:dyDescent="0.3">
      <c r="B4" s="96"/>
    </row>
    <row r="5" spans="1:2" x14ac:dyDescent="0.3">
      <c r="A5" s="97" t="s">
        <v>111</v>
      </c>
      <c r="B5" s="96" t="s">
        <v>106</v>
      </c>
    </row>
    <row r="6" spans="1:2" x14ac:dyDescent="0.3">
      <c r="A6" s="97"/>
      <c r="B6" s="96"/>
    </row>
    <row r="7" spans="1:2" ht="39" x14ac:dyDescent="0.3">
      <c r="A7" s="97" t="s">
        <v>112</v>
      </c>
      <c r="B7" s="96" t="s">
        <v>118</v>
      </c>
    </row>
    <row r="8" spans="1:2" x14ac:dyDescent="0.3">
      <c r="A8" s="97"/>
      <c r="B8" s="96"/>
    </row>
    <row r="9" spans="1:2" ht="26" x14ac:dyDescent="0.3">
      <c r="A9" s="97" t="s">
        <v>113</v>
      </c>
      <c r="B9" s="96" t="s">
        <v>119</v>
      </c>
    </row>
    <row r="10" spans="1:2" x14ac:dyDescent="0.3">
      <c r="A10" s="97"/>
      <c r="B10" s="96"/>
    </row>
    <row r="11" spans="1:2" ht="26" x14ac:dyDescent="0.3">
      <c r="A11" s="97" t="s">
        <v>114</v>
      </c>
      <c r="B11" s="96" t="s">
        <v>107</v>
      </c>
    </row>
    <row r="12" spans="1:2" x14ac:dyDescent="0.3">
      <c r="A12" s="97"/>
      <c r="B12" s="96"/>
    </row>
    <row r="13" spans="1:2" ht="52" x14ac:dyDescent="0.3">
      <c r="A13" s="97" t="s">
        <v>115</v>
      </c>
      <c r="B13" s="96" t="s">
        <v>108</v>
      </c>
    </row>
    <row r="14" spans="1:2" x14ac:dyDescent="0.3">
      <c r="A14" s="97"/>
      <c r="B14" s="96"/>
    </row>
    <row r="15" spans="1:2" ht="26" x14ac:dyDescent="0.3">
      <c r="A15" s="97" t="s">
        <v>116</v>
      </c>
      <c r="B15" s="96" t="s">
        <v>109</v>
      </c>
    </row>
    <row r="16" spans="1:2" x14ac:dyDescent="0.3">
      <c r="A16" s="97"/>
      <c r="B16" s="96"/>
    </row>
    <row r="17" spans="1:2" ht="52" x14ac:dyDescent="0.3">
      <c r="A17" s="97" t="s">
        <v>117</v>
      </c>
      <c r="B17" s="96" t="s">
        <v>110</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C738-4EC2-4119-9616-52F8E8F991B2}">
  <sheetPr>
    <tabColor theme="9"/>
  </sheetPr>
  <dimension ref="B2:H17"/>
  <sheetViews>
    <sheetView tabSelected="1" workbookViewId="0">
      <selection activeCell="H19" sqref="H19"/>
    </sheetView>
  </sheetViews>
  <sheetFormatPr defaultRowHeight="14.5" x14ac:dyDescent="0.35"/>
  <cols>
    <col min="1" max="1" width="8.7265625" style="41"/>
    <col min="2" max="2" width="27.81640625" style="41" bestFit="1" customWidth="1"/>
    <col min="3" max="3" width="3.26953125" style="41" customWidth="1"/>
    <col min="4" max="4" width="18.54296875" style="41" bestFit="1" customWidth="1"/>
    <col min="5" max="5" width="6.54296875" style="41" customWidth="1"/>
    <col min="6" max="6" width="1.81640625" style="41" bestFit="1" customWidth="1"/>
    <col min="7" max="8" width="13.6328125" style="41" bestFit="1" customWidth="1"/>
    <col min="9" max="16384" width="8.7265625" style="41"/>
  </cols>
  <sheetData>
    <row r="2" spans="2:8" x14ac:dyDescent="0.35">
      <c r="B2" s="41" t="s">
        <v>86</v>
      </c>
      <c r="D2" s="98" t="s">
        <v>87</v>
      </c>
      <c r="E2" s="99"/>
    </row>
    <row r="3" spans="2:8" x14ac:dyDescent="0.35">
      <c r="B3" s="41" t="s">
        <v>93</v>
      </c>
      <c r="D3" s="41">
        <v>1</v>
      </c>
      <c r="E3" s="41" t="str">
        <f>VLOOKUP(D2,Currencies!B2:F5,2,FALSE)</f>
        <v>UGX</v>
      </c>
      <c r="F3" s="41" t="s">
        <v>94</v>
      </c>
      <c r="G3" s="41">
        <f>VLOOKUP(D2,Currencies!B2:F5,5,FALSE)</f>
        <v>2.7E-4</v>
      </c>
      <c r="H3" s="41" t="s">
        <v>6</v>
      </c>
    </row>
    <row r="6" spans="2:8" x14ac:dyDescent="0.35">
      <c r="G6" s="51" t="str">
        <f>E3</f>
        <v>UGX</v>
      </c>
      <c r="H6" s="51" t="s">
        <v>6</v>
      </c>
    </row>
    <row r="7" spans="2:8" x14ac:dyDescent="0.35">
      <c r="B7" s="41" t="s">
        <v>76</v>
      </c>
      <c r="G7" s="66">
        <f>'Variable Costs'!G25</f>
        <v>187606.40382064309</v>
      </c>
      <c r="H7" s="64">
        <f>G7*$G$3</f>
        <v>50.653729031573633</v>
      </c>
    </row>
    <row r="8" spans="2:8" x14ac:dyDescent="0.35">
      <c r="B8" s="41" t="s">
        <v>77</v>
      </c>
      <c r="G8" s="66">
        <f>'Fixed Costs'!B12</f>
        <v>4079884.7736625513</v>
      </c>
      <c r="H8" s="64">
        <f>G8*$G$3</f>
        <v>1101.568888888889</v>
      </c>
    </row>
    <row r="9" spans="2:8" x14ac:dyDescent="0.35">
      <c r="G9" s="66"/>
      <c r="H9" s="51"/>
    </row>
    <row r="10" spans="2:8" x14ac:dyDescent="0.35">
      <c r="B10" s="63" t="s">
        <v>81</v>
      </c>
      <c r="C10" s="63"/>
      <c r="D10" s="63" t="s">
        <v>82</v>
      </c>
      <c r="E10" s="63"/>
      <c r="F10" s="63"/>
      <c r="G10" s="65" t="s">
        <v>36</v>
      </c>
      <c r="H10" s="68" t="s">
        <v>36</v>
      </c>
    </row>
    <row r="11" spans="2:8" x14ac:dyDescent="0.35">
      <c r="B11" s="91" t="s">
        <v>78</v>
      </c>
      <c r="C11" s="63"/>
      <c r="D11" s="63">
        <v>15</v>
      </c>
      <c r="E11" s="63"/>
      <c r="F11" s="63"/>
      <c r="G11" s="67">
        <v>400000</v>
      </c>
      <c r="H11" s="64">
        <f>G11*$G$3</f>
        <v>108</v>
      </c>
    </row>
    <row r="12" spans="2:8" x14ac:dyDescent="0.35">
      <c r="B12" s="92" t="s">
        <v>79</v>
      </c>
      <c r="C12" s="63"/>
      <c r="D12" s="63">
        <v>10</v>
      </c>
      <c r="E12" s="63"/>
      <c r="F12" s="63"/>
      <c r="G12" s="67">
        <f>G11*0.5</f>
        <v>200000</v>
      </c>
      <c r="H12" s="64">
        <f t="shared" ref="H12:H17" si="0">G12*$G$3</f>
        <v>54</v>
      </c>
    </row>
    <row r="13" spans="2:8" x14ac:dyDescent="0.35">
      <c r="B13" s="92" t="s">
        <v>80</v>
      </c>
      <c r="C13" s="63"/>
      <c r="D13" s="63">
        <v>10</v>
      </c>
      <c r="E13" s="63"/>
      <c r="F13" s="63"/>
      <c r="G13" s="67">
        <v>400000</v>
      </c>
      <c r="H13" s="64">
        <f t="shared" si="0"/>
        <v>108</v>
      </c>
    </row>
    <row r="14" spans="2:8" x14ac:dyDescent="0.35">
      <c r="G14" s="66"/>
      <c r="H14" s="51"/>
    </row>
    <row r="15" spans="2:8" x14ac:dyDescent="0.35">
      <c r="B15" s="41" t="s">
        <v>85</v>
      </c>
      <c r="G15" s="66">
        <f>'Financial Projection'!D12</f>
        <v>10646108.907385059</v>
      </c>
      <c r="H15" s="64">
        <f t="shared" si="0"/>
        <v>2874.4494049939658</v>
      </c>
    </row>
    <row r="16" spans="2:8" x14ac:dyDescent="0.35">
      <c r="B16" s="41" t="s">
        <v>84</v>
      </c>
      <c r="G16" s="66">
        <f>'Financial Projection'!D7</f>
        <v>12000000</v>
      </c>
      <c r="H16" s="64">
        <f t="shared" si="0"/>
        <v>3240</v>
      </c>
    </row>
    <row r="17" spans="2:8" x14ac:dyDescent="0.35">
      <c r="B17" s="41" t="s">
        <v>83</v>
      </c>
      <c r="G17" s="66">
        <f>G16-G15</f>
        <v>1353891.0926149413</v>
      </c>
      <c r="H17" s="64">
        <f t="shared" si="0"/>
        <v>365.55059500603414</v>
      </c>
    </row>
  </sheetData>
  <mergeCells count="1">
    <mergeCell ref="D2:E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981B6D2-24E8-46FE-970A-731E6EA0117A}">
          <x14:formula1>
            <xm:f>Currencies!$B$2:$B$5</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P42"/>
  <sheetViews>
    <sheetView showGridLines="0" topLeftCell="A10" zoomScaleNormal="100" workbookViewId="0">
      <selection activeCell="I13" sqref="I13"/>
    </sheetView>
  </sheetViews>
  <sheetFormatPr defaultRowHeight="14.5" x14ac:dyDescent="0.35"/>
  <cols>
    <col min="1" max="1" width="24.81640625" bestFit="1" customWidth="1"/>
    <col min="2" max="2" width="10.08984375" style="13" bestFit="1" customWidth="1"/>
    <col min="3" max="3" width="9" bestFit="1" customWidth="1"/>
    <col min="4" max="4" width="10.81640625" bestFit="1" customWidth="1"/>
    <col min="5" max="5" width="9.7265625" bestFit="1" customWidth="1"/>
    <col min="6" max="6" width="10.26953125" style="13" bestFit="1" customWidth="1"/>
    <col min="7" max="7" width="12.6328125" bestFit="1" customWidth="1"/>
    <col min="8" max="8" width="26.7265625" bestFit="1" customWidth="1"/>
    <col min="9" max="9" width="14.54296875" bestFit="1" customWidth="1"/>
    <col min="10" max="10" width="10.453125" bestFit="1" customWidth="1"/>
    <col min="11" max="11" width="12.81640625" style="13" bestFit="1" customWidth="1"/>
    <col min="12" max="12" width="13.7265625" bestFit="1" customWidth="1"/>
    <col min="13" max="15" width="9.54296875" bestFit="1" customWidth="1"/>
  </cols>
  <sheetData>
    <row r="1" spans="1:12" s="25" customFormat="1" ht="18.5" x14ac:dyDescent="0.45">
      <c r="A1" s="100" t="s">
        <v>0</v>
      </c>
      <c r="B1" s="100"/>
      <c r="C1" s="100"/>
      <c r="D1" s="100"/>
      <c r="E1" s="100"/>
      <c r="F1" s="100"/>
      <c r="G1" s="28" t="s">
        <v>102</v>
      </c>
      <c r="H1" s="33"/>
      <c r="I1" s="33"/>
      <c r="J1" s="33"/>
      <c r="K1" s="34"/>
      <c r="L1" s="35"/>
    </row>
    <row r="2" spans="1:12" s="30" customFormat="1" x14ac:dyDescent="0.35">
      <c r="A2" s="26" t="s">
        <v>2</v>
      </c>
      <c r="B2" s="26" t="s">
        <v>3</v>
      </c>
      <c r="C2" s="26" t="s">
        <v>4</v>
      </c>
      <c r="D2" s="27" t="str">
        <f>Summary!E3</f>
        <v>UGX</v>
      </c>
      <c r="E2" s="27" t="s">
        <v>6</v>
      </c>
      <c r="F2" s="26" t="s">
        <v>46</v>
      </c>
      <c r="G2" s="28" t="str">
        <f>Summary!E3</f>
        <v>UGX</v>
      </c>
      <c r="H2" s="37"/>
      <c r="I2" s="36"/>
      <c r="J2" s="36"/>
      <c r="K2" s="37"/>
      <c r="L2" s="38"/>
    </row>
    <row r="3" spans="1:12" s="1" customFormat="1" x14ac:dyDescent="0.35">
      <c r="A3" s="14" t="s">
        <v>7</v>
      </c>
      <c r="B3" s="16">
        <v>1</v>
      </c>
      <c r="C3" s="14" t="s">
        <v>8</v>
      </c>
      <c r="D3" s="69">
        <v>36008.230452674892</v>
      </c>
      <c r="E3" s="5">
        <f>D3*Summary!$G$3</f>
        <v>9.7222222222222214</v>
      </c>
      <c r="F3" s="16">
        <v>3</v>
      </c>
      <c r="G3" s="73">
        <f>D3/F3</f>
        <v>12002.743484224964</v>
      </c>
      <c r="H3" s="14"/>
      <c r="I3" s="5"/>
      <c r="J3" s="5"/>
      <c r="K3" s="16"/>
      <c r="L3" s="15"/>
    </row>
    <row r="4" spans="1:12" s="1" customFormat="1" x14ac:dyDescent="0.35">
      <c r="A4" s="14" t="s">
        <v>10</v>
      </c>
      <c r="B4" s="16">
        <v>1</v>
      </c>
      <c r="C4" s="14" t="s">
        <v>11</v>
      </c>
      <c r="D4" s="69">
        <v>200617.28395061727</v>
      </c>
      <c r="E4" s="5">
        <f>D4*Summary!$G$3</f>
        <v>54.166666666666664</v>
      </c>
      <c r="F4" s="16">
        <v>50</v>
      </c>
      <c r="G4" s="73">
        <f t="shared" ref="G4:G24" si="0">D4/F4</f>
        <v>4012.3456790123455</v>
      </c>
      <c r="H4" s="14"/>
      <c r="I4" s="5"/>
      <c r="J4" s="5"/>
      <c r="K4" s="16"/>
      <c r="L4" s="15"/>
    </row>
    <row r="5" spans="1:12" s="1" customFormat="1" x14ac:dyDescent="0.35">
      <c r="A5" s="14" t="s">
        <v>12</v>
      </c>
      <c r="B5" s="16">
        <v>1</v>
      </c>
      <c r="C5" s="14" t="s">
        <v>11</v>
      </c>
      <c r="D5" s="69">
        <v>462962.96296296298</v>
      </c>
      <c r="E5" s="5">
        <f>D5*Summary!$G$3</f>
        <v>125</v>
      </c>
      <c r="F5" s="16">
        <v>50</v>
      </c>
      <c r="G5" s="73">
        <f t="shared" si="0"/>
        <v>9259.2592592592591</v>
      </c>
      <c r="H5" s="14"/>
      <c r="I5" s="5"/>
      <c r="J5" s="5"/>
      <c r="K5" s="16"/>
      <c r="L5" s="15"/>
    </row>
    <row r="6" spans="1:12" s="1" customFormat="1" x14ac:dyDescent="0.35">
      <c r="A6" s="17" t="s">
        <v>13</v>
      </c>
      <c r="B6" s="16">
        <v>1</v>
      </c>
      <c r="C6" s="14" t="s">
        <v>11</v>
      </c>
      <c r="D6" s="69">
        <v>478395.061728395</v>
      </c>
      <c r="E6" s="5">
        <f>D6*Summary!$G$3</f>
        <v>129.16666666666666</v>
      </c>
      <c r="F6" s="16">
        <v>18</v>
      </c>
      <c r="G6" s="73">
        <f t="shared" si="0"/>
        <v>26577.503429355278</v>
      </c>
      <c r="H6" s="14"/>
      <c r="I6" s="5"/>
      <c r="J6" s="5"/>
      <c r="K6" s="16"/>
      <c r="L6" s="15"/>
    </row>
    <row r="7" spans="1:12" s="1" customFormat="1" x14ac:dyDescent="0.35">
      <c r="A7" s="14" t="s">
        <v>15</v>
      </c>
      <c r="B7" s="16">
        <v>1</v>
      </c>
      <c r="C7" s="14" t="s">
        <v>16</v>
      </c>
      <c r="D7" s="69">
        <v>102880.658436214</v>
      </c>
      <c r="E7" s="5">
        <f>D7*Summary!$G$3</f>
        <v>27.777777777777779</v>
      </c>
      <c r="F7" s="16">
        <v>49</v>
      </c>
      <c r="G7" s="73">
        <f t="shared" si="0"/>
        <v>2099.6052742084489</v>
      </c>
      <c r="H7" s="14"/>
      <c r="I7" s="5"/>
      <c r="J7" s="5"/>
      <c r="K7" s="16"/>
      <c r="L7" s="15"/>
    </row>
    <row r="8" spans="1:12" s="1" customFormat="1" x14ac:dyDescent="0.35">
      <c r="A8" s="14" t="s">
        <v>17</v>
      </c>
      <c r="B8" s="16">
        <v>1</v>
      </c>
      <c r="C8" s="14" t="s">
        <v>16</v>
      </c>
      <c r="D8" s="69">
        <v>36008.230452674892</v>
      </c>
      <c r="E8" s="5">
        <f>D8*Summary!$G$3</f>
        <v>9.7222222222222214</v>
      </c>
      <c r="F8" s="16">
        <v>20</v>
      </c>
      <c r="G8" s="73">
        <f t="shared" si="0"/>
        <v>1800.4115226337447</v>
      </c>
      <c r="H8" s="14"/>
      <c r="I8" s="5"/>
      <c r="J8" s="5"/>
      <c r="K8" s="16"/>
      <c r="L8" s="15"/>
    </row>
    <row r="9" spans="1:12" s="1" customFormat="1" x14ac:dyDescent="0.35">
      <c r="A9" s="14" t="s">
        <v>19</v>
      </c>
      <c r="B9" s="16">
        <v>1</v>
      </c>
      <c r="C9" s="14" t="s">
        <v>20</v>
      </c>
      <c r="D9" s="69">
        <v>10288.065843621398</v>
      </c>
      <c r="E9" s="5">
        <f>D9*Summary!$G$3</f>
        <v>2.7777777777777777</v>
      </c>
      <c r="F9" s="16">
        <v>4</v>
      </c>
      <c r="G9" s="73">
        <f t="shared" si="0"/>
        <v>2572.0164609053495</v>
      </c>
      <c r="H9" s="39"/>
      <c r="I9" s="5"/>
      <c r="J9" s="5"/>
      <c r="K9" s="16"/>
      <c r="L9" s="15"/>
    </row>
    <row r="10" spans="1:12" s="1" customFormat="1" x14ac:dyDescent="0.35">
      <c r="A10" s="14" t="s">
        <v>22</v>
      </c>
      <c r="B10" s="16">
        <v>1</v>
      </c>
      <c r="C10" s="14" t="s">
        <v>16</v>
      </c>
      <c r="D10" s="69">
        <v>12345.679012345679</v>
      </c>
      <c r="E10" s="5">
        <f>D10*Summary!$G$3</f>
        <v>3.3333333333333335</v>
      </c>
      <c r="F10" s="16">
        <v>50</v>
      </c>
      <c r="G10" s="73">
        <f t="shared" si="0"/>
        <v>246.9135802469136</v>
      </c>
      <c r="H10" s="14"/>
      <c r="I10" s="5"/>
      <c r="J10" s="5"/>
      <c r="K10" s="16"/>
      <c r="L10" s="15"/>
    </row>
    <row r="11" spans="1:12" s="1" customFormat="1" x14ac:dyDescent="0.35">
      <c r="A11" s="14" t="s">
        <v>23</v>
      </c>
      <c r="B11" s="16">
        <v>1</v>
      </c>
      <c r="C11" s="14" t="s">
        <v>16</v>
      </c>
      <c r="D11" s="69">
        <v>133744.85596707821</v>
      </c>
      <c r="E11" s="5">
        <f>D11*Summary!$G$3</f>
        <v>36.111111111111114</v>
      </c>
      <c r="F11" s="16">
        <v>38</v>
      </c>
      <c r="G11" s="73">
        <f t="shared" si="0"/>
        <v>3519.6014728178475</v>
      </c>
      <c r="I11" s="5"/>
      <c r="J11" s="5"/>
      <c r="K11" s="2"/>
      <c r="L11" s="4"/>
    </row>
    <row r="12" spans="1:12" s="1" customFormat="1" x14ac:dyDescent="0.35">
      <c r="A12" s="14" t="s">
        <v>25</v>
      </c>
      <c r="B12" s="16">
        <v>4</v>
      </c>
      <c r="C12" s="14" t="s">
        <v>26</v>
      </c>
      <c r="D12" s="69">
        <v>51440.329218106999</v>
      </c>
      <c r="E12" s="5">
        <f>D12*Summary!$G$3</f>
        <v>13.888888888888889</v>
      </c>
      <c r="F12" s="16">
        <v>10</v>
      </c>
      <c r="G12" s="73">
        <f t="shared" si="0"/>
        <v>5144.0329218106999</v>
      </c>
      <c r="I12" s="3"/>
      <c r="J12" s="3"/>
      <c r="K12" s="2"/>
      <c r="L12" s="4"/>
    </row>
    <row r="13" spans="1:12" s="1" customFormat="1" x14ac:dyDescent="0.35">
      <c r="A13" s="14" t="s">
        <v>28</v>
      </c>
      <c r="B13" s="16">
        <v>1</v>
      </c>
      <c r="C13" s="14" t="s">
        <v>16</v>
      </c>
      <c r="D13" s="69">
        <v>133744.85596707821</v>
      </c>
      <c r="E13" s="5">
        <f>D13*Summary!$G$3</f>
        <v>36.111111111111114</v>
      </c>
      <c r="F13" s="16">
        <v>30</v>
      </c>
      <c r="G13" s="73">
        <f t="shared" si="0"/>
        <v>4458.1618655692737</v>
      </c>
      <c r="H13" s="14"/>
      <c r="I13" s="5"/>
      <c r="J13" s="3"/>
      <c r="K13" s="2"/>
      <c r="L13" s="15"/>
    </row>
    <row r="14" spans="1:12" s="1" customFormat="1" x14ac:dyDescent="0.35">
      <c r="A14" s="14" t="s">
        <v>29</v>
      </c>
      <c r="B14" s="16">
        <v>4</v>
      </c>
      <c r="C14" s="14" t="s">
        <v>26</v>
      </c>
      <c r="D14" s="69">
        <v>56584.362139917699</v>
      </c>
      <c r="E14" s="5">
        <f>D14*Summary!$G$3</f>
        <v>15.277777777777779</v>
      </c>
      <c r="F14" s="16">
        <v>18</v>
      </c>
      <c r="G14" s="73">
        <f t="shared" si="0"/>
        <v>3143.5756744398723</v>
      </c>
      <c r="I14" s="5"/>
      <c r="J14" s="6"/>
      <c r="K14" s="2"/>
      <c r="L14" s="15"/>
    </row>
    <row r="15" spans="1:12" s="1" customFormat="1" ht="15.5" x14ac:dyDescent="0.35">
      <c r="A15" s="14" t="s">
        <v>30</v>
      </c>
      <c r="B15" s="16">
        <v>1</v>
      </c>
      <c r="C15" s="14" t="s">
        <v>26</v>
      </c>
      <c r="D15" s="69">
        <v>34979.423868312755</v>
      </c>
      <c r="E15" s="5">
        <f>D15*Summary!$G$3</f>
        <v>9.4444444444444446</v>
      </c>
      <c r="F15" s="16">
        <v>20</v>
      </c>
      <c r="G15" s="73">
        <f t="shared" si="0"/>
        <v>1748.9711934156378</v>
      </c>
      <c r="H15" s="7"/>
      <c r="I15" s="8"/>
      <c r="J15" s="8"/>
      <c r="K15" s="9"/>
      <c r="L15" s="10"/>
    </row>
    <row r="16" spans="1:12" s="1" customFormat="1" ht="15.5" x14ac:dyDescent="0.35">
      <c r="A16" s="14" t="s">
        <v>31</v>
      </c>
      <c r="B16" s="16">
        <v>750</v>
      </c>
      <c r="C16" s="14" t="s">
        <v>32</v>
      </c>
      <c r="D16" s="69">
        <v>10288.065843621398</v>
      </c>
      <c r="E16" s="5">
        <f>D16*Summary!$G$3</f>
        <v>2.7777777777777777</v>
      </c>
      <c r="F16" s="16">
        <v>20</v>
      </c>
      <c r="G16" s="73">
        <f t="shared" si="0"/>
        <v>514.4032921810699</v>
      </c>
      <c r="H16" s="19"/>
      <c r="I16" s="19"/>
      <c r="J16" s="19"/>
      <c r="K16" s="11"/>
      <c r="L16" s="32"/>
    </row>
    <row r="17" spans="1:12" s="1" customFormat="1" x14ac:dyDescent="0.35">
      <c r="A17" s="14" t="s">
        <v>33</v>
      </c>
      <c r="B17" s="16">
        <v>20</v>
      </c>
      <c r="C17" s="14" t="s">
        <v>34</v>
      </c>
      <c r="D17" s="69">
        <v>390946.50205761316</v>
      </c>
      <c r="E17" s="5">
        <f>D17*Summary!$G$3</f>
        <v>105.55555555555556</v>
      </c>
      <c r="F17" s="16">
        <v>20</v>
      </c>
      <c r="G17" s="73">
        <f t="shared" si="0"/>
        <v>19547.325102880659</v>
      </c>
      <c r="H17" s="14"/>
      <c r="K17" s="2"/>
    </row>
    <row r="18" spans="1:12" s="1" customFormat="1" x14ac:dyDescent="0.35">
      <c r="A18" s="14" t="s">
        <v>45</v>
      </c>
      <c r="B18" s="18">
        <v>0.2</v>
      </c>
      <c r="C18" s="14" t="s">
        <v>34</v>
      </c>
      <c r="D18" s="69">
        <v>1215967.0781893004</v>
      </c>
      <c r="E18" s="5">
        <f>D18*Summary!$G$3</f>
        <v>328.31111111111113</v>
      </c>
      <c r="F18" s="16">
        <v>20</v>
      </c>
      <c r="G18" s="73">
        <f t="shared" si="0"/>
        <v>60798.353909465019</v>
      </c>
      <c r="H18" s="20"/>
      <c r="I18" s="20"/>
      <c r="J18" s="20"/>
      <c r="K18" s="21"/>
      <c r="L18" s="22"/>
    </row>
    <row r="19" spans="1:12" s="1" customFormat="1" x14ac:dyDescent="0.35">
      <c r="A19" s="14" t="s">
        <v>37</v>
      </c>
      <c r="B19" s="16">
        <v>1</v>
      </c>
      <c r="C19" s="14" t="s">
        <v>38</v>
      </c>
      <c r="D19" s="69">
        <v>10288.065843621398</v>
      </c>
      <c r="E19" s="5">
        <f>D19*Summary!$G$3</f>
        <v>2.7777777777777777</v>
      </c>
      <c r="F19" s="16">
        <v>20</v>
      </c>
      <c r="G19" s="73">
        <f t="shared" si="0"/>
        <v>514.4032921810699</v>
      </c>
      <c r="H19" s="40"/>
      <c r="I19" s="20"/>
      <c r="J19" s="20"/>
      <c r="K19" s="21"/>
      <c r="L19" s="23"/>
    </row>
    <row r="20" spans="1:12" s="1" customFormat="1" x14ac:dyDescent="0.35">
      <c r="A20" s="14" t="s">
        <v>39</v>
      </c>
      <c r="B20" s="16">
        <v>3</v>
      </c>
      <c r="C20" s="14" t="s">
        <v>16</v>
      </c>
      <c r="D20" s="69">
        <v>308641.97530864197</v>
      </c>
      <c r="E20" s="5">
        <f>D20*Summary!$G$3</f>
        <v>83.333333333333329</v>
      </c>
      <c r="F20" s="16">
        <v>80</v>
      </c>
      <c r="G20" s="73">
        <f t="shared" si="0"/>
        <v>3858.0246913580245</v>
      </c>
      <c r="H20" s="20"/>
      <c r="I20" s="20"/>
      <c r="J20" s="20"/>
      <c r="K20" s="21"/>
      <c r="L20" s="23"/>
    </row>
    <row r="21" spans="1:12" s="1" customFormat="1" x14ac:dyDescent="0.35">
      <c r="A21" s="14" t="s">
        <v>40</v>
      </c>
      <c r="B21" s="16">
        <v>1</v>
      </c>
      <c r="C21" s="14" t="s">
        <v>41</v>
      </c>
      <c r="D21" s="69">
        <v>102880.658436214</v>
      </c>
      <c r="E21" s="5">
        <f>D21*Summary!$G$3</f>
        <v>27.777777777777779</v>
      </c>
      <c r="F21" s="16">
        <v>150</v>
      </c>
      <c r="G21" s="73">
        <f t="shared" si="0"/>
        <v>685.87105624142669</v>
      </c>
      <c r="K21" s="2"/>
    </row>
    <row r="22" spans="1:12" s="1" customFormat="1" x14ac:dyDescent="0.35">
      <c r="A22" s="14" t="s">
        <v>42</v>
      </c>
      <c r="B22" s="16">
        <v>1</v>
      </c>
      <c r="C22" s="14" t="s">
        <v>34</v>
      </c>
      <c r="D22" s="69">
        <v>306584.36213991768</v>
      </c>
      <c r="E22" s="5">
        <f>D22*Summary!$G$3</f>
        <v>82.777777777777771</v>
      </c>
      <c r="F22" s="16">
        <v>20</v>
      </c>
      <c r="G22" s="73">
        <f t="shared" si="0"/>
        <v>15329.218106995884</v>
      </c>
      <c r="K22" s="2"/>
    </row>
    <row r="23" spans="1:12" s="1" customFormat="1" x14ac:dyDescent="0.35">
      <c r="A23" s="42" t="s">
        <v>9</v>
      </c>
      <c r="B23" s="16">
        <v>20</v>
      </c>
      <c r="C23" s="14" t="s">
        <v>73</v>
      </c>
      <c r="D23" s="69">
        <v>51440.329218106999</v>
      </c>
      <c r="E23" s="5">
        <f>D23*Summary!$G$3</f>
        <v>13.888888888888889</v>
      </c>
      <c r="F23" s="43">
        <v>20</v>
      </c>
      <c r="G23" s="73">
        <f t="shared" si="0"/>
        <v>2572.01646090535</v>
      </c>
      <c r="K23" s="2"/>
    </row>
    <row r="24" spans="1:12" s="1" customFormat="1" x14ac:dyDescent="0.35">
      <c r="A24" s="42" t="s">
        <v>21</v>
      </c>
      <c r="B24" s="16">
        <v>1</v>
      </c>
      <c r="C24" s="14" t="s">
        <v>74</v>
      </c>
      <c r="D24" s="69">
        <v>144032.92181069957</v>
      </c>
      <c r="E24" s="5">
        <f>D24*Summary!$G$3</f>
        <v>38.888888888888886</v>
      </c>
      <c r="F24" s="43">
        <v>20</v>
      </c>
      <c r="G24" s="73">
        <f t="shared" si="0"/>
        <v>7201.6460905349786</v>
      </c>
      <c r="K24" s="2"/>
    </row>
    <row r="25" spans="1:12" s="1" customFormat="1" ht="15.5" x14ac:dyDescent="0.35">
      <c r="A25" s="7" t="s">
        <v>35</v>
      </c>
      <c r="B25" s="7"/>
      <c r="C25" s="7"/>
      <c r="D25" s="70"/>
      <c r="E25" s="8">
        <f>SUM(E3:E24)</f>
        <v>1158.588888888889</v>
      </c>
      <c r="F25" s="9"/>
      <c r="G25" s="93">
        <f>SUM(G3:G24)</f>
        <v>187606.40382064309</v>
      </c>
      <c r="K25" s="2"/>
    </row>
    <row r="26" spans="1:12" s="12" customFormat="1" x14ac:dyDescent="0.35">
      <c r="A26"/>
      <c r="B26" s="13"/>
      <c r="C26"/>
      <c r="D26"/>
      <c r="E26"/>
      <c r="F26" s="13"/>
      <c r="G26"/>
      <c r="H26" s="1"/>
      <c r="I26" s="1"/>
      <c r="J26" s="1"/>
      <c r="K26" s="2"/>
      <c r="L26" s="1"/>
    </row>
    <row r="27" spans="1:12" x14ac:dyDescent="0.35">
      <c r="F27" s="41"/>
      <c r="H27" s="1"/>
      <c r="I27" s="1"/>
      <c r="J27" s="1"/>
      <c r="K27" s="2"/>
      <c r="L27" s="1"/>
    </row>
    <row r="30" spans="1:12" x14ac:dyDescent="0.35">
      <c r="F30" s="41"/>
    </row>
    <row r="31" spans="1:12" s="31" customFormat="1" x14ac:dyDescent="0.35"/>
    <row r="32" spans="1:12" s="31" customFormat="1" x14ac:dyDescent="0.35"/>
    <row r="33" spans="16:16" x14ac:dyDescent="0.35">
      <c r="P33" s="1"/>
    </row>
    <row r="34" spans="16:16" x14ac:dyDescent="0.35">
      <c r="P34" s="1"/>
    </row>
    <row r="35" spans="16:16" x14ac:dyDescent="0.35">
      <c r="P35" s="1"/>
    </row>
    <row r="36" spans="16:16" x14ac:dyDescent="0.35">
      <c r="P36" s="1"/>
    </row>
    <row r="40" spans="16:16" x14ac:dyDescent="0.35">
      <c r="P40" s="1"/>
    </row>
    <row r="41" spans="16:16" x14ac:dyDescent="0.35">
      <c r="P41" s="1"/>
    </row>
    <row r="42" spans="16:16" x14ac:dyDescent="0.35">
      <c r="P42" s="1"/>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48DC-98CD-44D3-98D3-90AF9F14BEE5}">
  <sheetPr>
    <tabColor theme="9"/>
  </sheetPr>
  <dimension ref="A1:C13"/>
  <sheetViews>
    <sheetView workbookViewId="0">
      <selection activeCell="H10" sqref="H10"/>
    </sheetView>
  </sheetViews>
  <sheetFormatPr defaultRowHeight="14.5" x14ac:dyDescent="0.35"/>
  <cols>
    <col min="1" max="1" width="24.6328125" style="41" bestFit="1" customWidth="1"/>
    <col min="2" max="2" width="13.08984375" style="41" customWidth="1"/>
    <col min="3" max="3" width="13.453125" style="41" bestFit="1" customWidth="1"/>
    <col min="4" max="16384" width="8.7265625" style="41"/>
  </cols>
  <sheetData>
    <row r="1" spans="1:3" ht="18.5" x14ac:dyDescent="0.45">
      <c r="A1" s="24" t="s">
        <v>1</v>
      </c>
      <c r="B1" s="27" t="s">
        <v>101</v>
      </c>
      <c r="C1" s="27" t="s">
        <v>101</v>
      </c>
    </row>
    <row r="2" spans="1:3" x14ac:dyDescent="0.35">
      <c r="A2" s="29" t="s">
        <v>2</v>
      </c>
      <c r="B2" s="27" t="str">
        <f>Summary!E3</f>
        <v>UGX</v>
      </c>
      <c r="C2" s="27" t="s">
        <v>103</v>
      </c>
    </row>
    <row r="3" spans="1:3" x14ac:dyDescent="0.35">
      <c r="A3" s="42" t="s">
        <v>75</v>
      </c>
      <c r="B3" s="71">
        <v>1626337.4485596707</v>
      </c>
      <c r="C3" s="74">
        <f>B3*Summary!$G$3</f>
        <v>439.11111111111109</v>
      </c>
    </row>
    <row r="4" spans="1:3" x14ac:dyDescent="0.35">
      <c r="A4" s="42" t="s">
        <v>14</v>
      </c>
      <c r="B4" s="71">
        <v>216049.38271604938</v>
      </c>
      <c r="C4" s="74">
        <f>B4*Summary!$G$3</f>
        <v>58.333333333333336</v>
      </c>
    </row>
    <row r="5" spans="1:3" x14ac:dyDescent="0.35">
      <c r="A5" s="42" t="s">
        <v>18</v>
      </c>
      <c r="B5" s="71">
        <v>308641.97530864197</v>
      </c>
      <c r="C5" s="74">
        <f>B5*Summary!$G$3</f>
        <v>83.333333333333329</v>
      </c>
    </row>
    <row r="6" spans="1:3" x14ac:dyDescent="0.35">
      <c r="A6" s="42" t="s">
        <v>43</v>
      </c>
      <c r="B6" s="71">
        <v>154320.98765432098</v>
      </c>
      <c r="C6" s="74">
        <f>B6*Summary!$G$3</f>
        <v>41.666666666666664</v>
      </c>
    </row>
    <row r="7" spans="1:3" x14ac:dyDescent="0.35">
      <c r="A7" s="44" t="s">
        <v>44</v>
      </c>
      <c r="B7" s="71">
        <v>185185.1851851852</v>
      </c>
      <c r="C7" s="74">
        <f>B7*Summary!$G$3</f>
        <v>50.000000000000007</v>
      </c>
    </row>
    <row r="8" spans="1:3" x14ac:dyDescent="0.35">
      <c r="A8" s="42" t="s">
        <v>24</v>
      </c>
      <c r="B8" s="71">
        <v>102880.658436214</v>
      </c>
      <c r="C8" s="74">
        <f>B8*Summary!$G$3</f>
        <v>27.777777777777779</v>
      </c>
    </row>
    <row r="9" spans="1:3" x14ac:dyDescent="0.35">
      <c r="A9" s="42" t="s">
        <v>27</v>
      </c>
      <c r="B9" s="71">
        <v>51440.329218106999</v>
      </c>
      <c r="C9" s="74">
        <f>B9*Summary!$G$3</f>
        <v>13.888888888888889</v>
      </c>
    </row>
    <row r="10" spans="1:3" x14ac:dyDescent="0.35">
      <c r="A10" s="42" t="s">
        <v>48</v>
      </c>
      <c r="B10" s="71">
        <v>406222.22222222225</v>
      </c>
      <c r="C10" s="74">
        <f>B10*Summary!$G$3</f>
        <v>109.68</v>
      </c>
    </row>
    <row r="11" spans="1:3" x14ac:dyDescent="0.35">
      <c r="A11" s="42" t="s">
        <v>47</v>
      </c>
      <c r="B11" s="71">
        <v>1028806.5843621399</v>
      </c>
      <c r="C11" s="74">
        <f>B11*Summary!$G$3</f>
        <v>277.77777777777777</v>
      </c>
    </row>
    <row r="12" spans="1:3" ht="15.5" x14ac:dyDescent="0.35">
      <c r="A12" s="45" t="s">
        <v>35</v>
      </c>
      <c r="B12" s="72">
        <f>SUM(B3:B11)</f>
        <v>4079884.7736625513</v>
      </c>
      <c r="C12" s="49">
        <f>SUM(C3:C11)</f>
        <v>1101.568888888889</v>
      </c>
    </row>
    <row r="13" spans="1:3" ht="15.5" x14ac:dyDescent="0.35">
      <c r="A13" s="46"/>
      <c r="B13"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1AC77-0232-4535-8D7B-07FCF369DA94}">
  <sheetPr>
    <tabColor rgb="FFC00000"/>
  </sheetPr>
  <dimension ref="A1:O17"/>
  <sheetViews>
    <sheetView workbookViewId="0">
      <selection activeCell="C8" sqref="C8"/>
    </sheetView>
  </sheetViews>
  <sheetFormatPr defaultRowHeight="14.5" x14ac:dyDescent="0.35"/>
  <cols>
    <col min="1" max="1" width="29.90625" style="41" bestFit="1" customWidth="1"/>
    <col min="2" max="2" width="8.7265625" style="41"/>
    <col min="3" max="3" width="12.08984375" style="41" bestFit="1" customWidth="1"/>
    <col min="4" max="15" width="13.81640625" style="41" bestFit="1" customWidth="1"/>
    <col min="16" max="16384" width="8.7265625" style="41"/>
  </cols>
  <sheetData>
    <row r="1" spans="1:15" x14ac:dyDescent="0.35">
      <c r="A1" s="50" t="s">
        <v>72</v>
      </c>
      <c r="B1" s="51"/>
      <c r="D1" s="52"/>
      <c r="E1" s="52"/>
      <c r="F1" s="51"/>
      <c r="K1" s="51"/>
    </row>
    <row r="2" spans="1:15" x14ac:dyDescent="0.35">
      <c r="A2" s="53" t="s">
        <v>66</v>
      </c>
      <c r="B2" s="54" t="s">
        <v>70</v>
      </c>
      <c r="C2" s="54" t="s">
        <v>69</v>
      </c>
      <c r="D2" s="54" t="s">
        <v>54</v>
      </c>
      <c r="E2" s="54" t="s">
        <v>55</v>
      </c>
      <c r="F2" s="55" t="s">
        <v>56</v>
      </c>
      <c r="G2" s="55" t="s">
        <v>57</v>
      </c>
      <c r="H2" s="54" t="s">
        <v>58</v>
      </c>
      <c r="I2" s="54" t="s">
        <v>59</v>
      </c>
      <c r="J2" s="54" t="s">
        <v>60</v>
      </c>
      <c r="K2" s="54" t="s">
        <v>61</v>
      </c>
      <c r="L2" s="54" t="s">
        <v>62</v>
      </c>
      <c r="M2" s="54" t="s">
        <v>63</v>
      </c>
      <c r="N2" s="54" t="s">
        <v>64</v>
      </c>
      <c r="O2" s="54" t="s">
        <v>65</v>
      </c>
    </row>
    <row r="3" spans="1:15" x14ac:dyDescent="0.35">
      <c r="A3" s="53"/>
      <c r="B3" s="56"/>
      <c r="C3" s="56" t="str">
        <f>Summary!$E$3</f>
        <v>UGX</v>
      </c>
      <c r="D3" s="56" t="str">
        <f>Summary!$E$3</f>
        <v>UGX</v>
      </c>
      <c r="E3" s="56" t="str">
        <f>Summary!$E$3</f>
        <v>UGX</v>
      </c>
      <c r="F3" s="56" t="str">
        <f>Summary!$E$3</f>
        <v>UGX</v>
      </c>
      <c r="G3" s="56" t="str">
        <f>Summary!$E$3</f>
        <v>UGX</v>
      </c>
      <c r="H3" s="56" t="str">
        <f>Summary!$E$3</f>
        <v>UGX</v>
      </c>
      <c r="I3" s="56" t="str">
        <f>Summary!$E$3</f>
        <v>UGX</v>
      </c>
      <c r="J3" s="56" t="str">
        <f>Summary!$E$3</f>
        <v>UGX</v>
      </c>
      <c r="K3" s="56" t="str">
        <f>Summary!$E$3</f>
        <v>UGX</v>
      </c>
      <c r="L3" s="56" t="str">
        <f>Summary!$E$3</f>
        <v>UGX</v>
      </c>
      <c r="M3" s="56" t="str">
        <f>Summary!$E$3</f>
        <v>UGX</v>
      </c>
      <c r="N3" s="56" t="str">
        <f>Summary!$E$3</f>
        <v>UGX</v>
      </c>
      <c r="O3" s="56" t="str">
        <f>Summary!$E$3</f>
        <v>UGX</v>
      </c>
    </row>
    <row r="4" spans="1:15" x14ac:dyDescent="0.35">
      <c r="A4" s="57" t="s">
        <v>51</v>
      </c>
      <c r="B4" s="58">
        <f>Summary!D11</f>
        <v>15</v>
      </c>
      <c r="C4" s="75">
        <f>Summary!G11</f>
        <v>400000</v>
      </c>
      <c r="D4" s="77">
        <f>B4*C4</f>
        <v>6000000</v>
      </c>
      <c r="E4" s="78">
        <f>B4*C4</f>
        <v>6000000</v>
      </c>
      <c r="F4" s="78">
        <f>B4*C4</f>
        <v>6000000</v>
      </c>
      <c r="G4" s="78">
        <f>B4*C4</f>
        <v>6000000</v>
      </c>
      <c r="H4" s="78">
        <f>B4*C4</f>
        <v>6000000</v>
      </c>
      <c r="I4" s="78">
        <f>B4*C4</f>
        <v>6000000</v>
      </c>
      <c r="J4" s="78">
        <f>B4*C4</f>
        <v>6000000</v>
      </c>
      <c r="K4" s="78">
        <f>B4*C4</f>
        <v>6000000</v>
      </c>
      <c r="L4" s="78">
        <f>B4*C4</f>
        <v>6000000</v>
      </c>
      <c r="M4" s="78">
        <f>B4*C4</f>
        <v>6000000</v>
      </c>
      <c r="N4" s="78">
        <f>B4*C4</f>
        <v>6000000</v>
      </c>
      <c r="O4" s="79">
        <f>B4*C4</f>
        <v>6000000</v>
      </c>
    </row>
    <row r="5" spans="1:15" x14ac:dyDescent="0.35">
      <c r="A5" s="41" t="s">
        <v>52</v>
      </c>
      <c r="B5" s="43">
        <f>Summary!D12</f>
        <v>10</v>
      </c>
      <c r="C5" s="76">
        <f>Summary!G12</f>
        <v>200000</v>
      </c>
      <c r="D5" s="77">
        <f>B5*C5</f>
        <v>2000000</v>
      </c>
      <c r="E5" s="78">
        <f>B5*C5</f>
        <v>2000000</v>
      </c>
      <c r="F5" s="78">
        <f>B5*C5</f>
        <v>2000000</v>
      </c>
      <c r="G5" s="78">
        <f>B5*C5</f>
        <v>2000000</v>
      </c>
      <c r="H5" s="78">
        <f>B5*C5</f>
        <v>2000000</v>
      </c>
      <c r="I5" s="78">
        <f>B5*C5</f>
        <v>2000000</v>
      </c>
      <c r="J5" s="78">
        <f>B5*C5</f>
        <v>2000000</v>
      </c>
      <c r="K5" s="78">
        <f>B5*C5</f>
        <v>2000000</v>
      </c>
      <c r="L5" s="78">
        <f>B5*C5</f>
        <v>2000000</v>
      </c>
      <c r="M5" s="78">
        <f>B5*C5</f>
        <v>2000000</v>
      </c>
      <c r="N5" s="78">
        <f>B5*C5</f>
        <v>2000000</v>
      </c>
      <c r="O5" s="79">
        <f>B5*C5</f>
        <v>2000000</v>
      </c>
    </row>
    <row r="6" spans="1:15" x14ac:dyDescent="0.35">
      <c r="A6" s="41" t="s">
        <v>53</v>
      </c>
      <c r="B6" s="43">
        <f>Summary!D13</f>
        <v>10</v>
      </c>
      <c r="C6" s="76">
        <f>Summary!G13</f>
        <v>400000</v>
      </c>
      <c r="D6" s="77">
        <f>B6*C6</f>
        <v>4000000</v>
      </c>
      <c r="E6" s="78">
        <f>B6*C6</f>
        <v>4000000</v>
      </c>
      <c r="F6" s="78">
        <f>B6*C6</f>
        <v>4000000</v>
      </c>
      <c r="G6" s="78">
        <f>B6*C6</f>
        <v>4000000</v>
      </c>
      <c r="H6" s="78">
        <f>B6*C6</f>
        <v>4000000</v>
      </c>
      <c r="I6" s="78">
        <f>B6*C6</f>
        <v>4000000</v>
      </c>
      <c r="J6" s="78">
        <f>B6*C6</f>
        <v>4000000</v>
      </c>
      <c r="K6" s="78">
        <f>B6*C6</f>
        <v>4000000</v>
      </c>
      <c r="L6" s="78">
        <f>B6*C6</f>
        <v>4000000</v>
      </c>
      <c r="M6" s="78">
        <f>B6*C6</f>
        <v>4000000</v>
      </c>
      <c r="N6" s="78">
        <f>B6*C6</f>
        <v>4000000</v>
      </c>
      <c r="O6" s="79">
        <f>B6*C6</f>
        <v>4000000</v>
      </c>
    </row>
    <row r="7" spans="1:15" x14ac:dyDescent="0.35">
      <c r="A7" s="53" t="s">
        <v>68</v>
      </c>
      <c r="B7" s="56"/>
      <c r="C7" s="56"/>
      <c r="D7" s="80">
        <f t="shared" ref="D7:O7" si="0">SUM(D4:D6)</f>
        <v>12000000</v>
      </c>
      <c r="E7" s="80">
        <f t="shared" si="0"/>
        <v>12000000</v>
      </c>
      <c r="F7" s="80">
        <f t="shared" si="0"/>
        <v>12000000</v>
      </c>
      <c r="G7" s="80">
        <f t="shared" si="0"/>
        <v>12000000</v>
      </c>
      <c r="H7" s="80">
        <f t="shared" si="0"/>
        <v>12000000</v>
      </c>
      <c r="I7" s="80">
        <f t="shared" si="0"/>
        <v>12000000</v>
      </c>
      <c r="J7" s="80">
        <f t="shared" si="0"/>
        <v>12000000</v>
      </c>
      <c r="K7" s="80">
        <f t="shared" si="0"/>
        <v>12000000</v>
      </c>
      <c r="L7" s="80">
        <f t="shared" si="0"/>
        <v>12000000</v>
      </c>
      <c r="M7" s="80">
        <f t="shared" si="0"/>
        <v>12000000</v>
      </c>
      <c r="N7" s="80">
        <f t="shared" si="0"/>
        <v>12000000</v>
      </c>
      <c r="O7" s="80">
        <f t="shared" si="0"/>
        <v>12000000</v>
      </c>
    </row>
    <row r="8" spans="1:15" x14ac:dyDescent="0.35">
      <c r="B8" s="51"/>
      <c r="D8" s="81"/>
      <c r="E8" s="81"/>
      <c r="F8" s="82"/>
      <c r="G8" s="83"/>
      <c r="H8" s="83"/>
      <c r="I8" s="83"/>
      <c r="J8" s="83"/>
      <c r="K8" s="82"/>
      <c r="L8" s="83"/>
      <c r="M8" s="83"/>
      <c r="N8" s="83"/>
      <c r="O8" s="83"/>
    </row>
    <row r="9" spans="1:15" x14ac:dyDescent="0.35">
      <c r="A9" s="53" t="s">
        <v>67</v>
      </c>
      <c r="B9" s="51"/>
      <c r="D9" s="81"/>
      <c r="E9" s="81"/>
      <c r="F9" s="82"/>
      <c r="G9" s="83"/>
      <c r="H9" s="83"/>
      <c r="I9" s="83"/>
      <c r="J9" s="83"/>
      <c r="K9" s="82"/>
      <c r="L9" s="83"/>
      <c r="M9" s="83"/>
      <c r="N9" s="83"/>
      <c r="O9" s="83"/>
    </row>
    <row r="10" spans="1:15" x14ac:dyDescent="0.35">
      <c r="A10" s="57" t="s">
        <v>49</v>
      </c>
      <c r="B10" s="58"/>
      <c r="C10" s="57"/>
      <c r="D10" s="77">
        <f>'Variable Costs'!$G$25*SUM($B$4:$B$6)</f>
        <v>6566224.1337225083</v>
      </c>
      <c r="E10" s="77">
        <f>'Variable Costs'!$G$25*SUM($B$4:$B$6)</f>
        <v>6566224.1337225083</v>
      </c>
      <c r="F10" s="77">
        <f>'Variable Costs'!$G$25*SUM($B$4:$B$6)</f>
        <v>6566224.1337225083</v>
      </c>
      <c r="G10" s="77">
        <f>'Variable Costs'!$G$25*SUM($B$4:$B$6)</f>
        <v>6566224.1337225083</v>
      </c>
      <c r="H10" s="77">
        <f>'Variable Costs'!$G$25*SUM($B$4:$B$6)</f>
        <v>6566224.1337225083</v>
      </c>
      <c r="I10" s="77">
        <f>'Variable Costs'!$G$25*SUM($B$4:$B$6)</f>
        <v>6566224.1337225083</v>
      </c>
      <c r="J10" s="77">
        <f>'Variable Costs'!$G$25*SUM($B$4:$B$6)</f>
        <v>6566224.1337225083</v>
      </c>
      <c r="K10" s="77">
        <f>'Variable Costs'!$G$25*SUM($B$4:$B$6)</f>
        <v>6566224.1337225083</v>
      </c>
      <c r="L10" s="77">
        <f>'Variable Costs'!$G$25*SUM($B$4:$B$6)</f>
        <v>6566224.1337225083</v>
      </c>
      <c r="M10" s="77">
        <f>'Variable Costs'!$G$25*SUM($B$4:$B$6)</f>
        <v>6566224.1337225083</v>
      </c>
      <c r="N10" s="77">
        <f>'Variable Costs'!$G$25*SUM($B$4:$B$6)</f>
        <v>6566224.1337225083</v>
      </c>
      <c r="O10" s="77">
        <f>'Variable Costs'!$G$25*SUM($B$4:$B$6)</f>
        <v>6566224.1337225083</v>
      </c>
    </row>
    <row r="11" spans="1:15" x14ac:dyDescent="0.35">
      <c r="A11" s="41" t="s">
        <v>50</v>
      </c>
      <c r="B11" s="51"/>
      <c r="C11" s="48"/>
      <c r="D11" s="77">
        <f>'Fixed Costs'!$B$12</f>
        <v>4079884.7736625513</v>
      </c>
      <c r="E11" s="77">
        <f>'Fixed Costs'!$B$12</f>
        <v>4079884.7736625513</v>
      </c>
      <c r="F11" s="77">
        <f>'Fixed Costs'!$B$12</f>
        <v>4079884.7736625513</v>
      </c>
      <c r="G11" s="77">
        <f>'Fixed Costs'!$B$12</f>
        <v>4079884.7736625513</v>
      </c>
      <c r="H11" s="77">
        <f>'Fixed Costs'!$B$12</f>
        <v>4079884.7736625513</v>
      </c>
      <c r="I11" s="77">
        <f>'Fixed Costs'!$B$12</f>
        <v>4079884.7736625513</v>
      </c>
      <c r="J11" s="77">
        <f>'Fixed Costs'!$B$12</f>
        <v>4079884.7736625513</v>
      </c>
      <c r="K11" s="77">
        <f>'Fixed Costs'!$B$12</f>
        <v>4079884.7736625513</v>
      </c>
      <c r="L11" s="77">
        <f>'Fixed Costs'!$B$12</f>
        <v>4079884.7736625513</v>
      </c>
      <c r="M11" s="77">
        <f>'Fixed Costs'!$B$12</f>
        <v>4079884.7736625513</v>
      </c>
      <c r="N11" s="77">
        <f>'Fixed Costs'!$B$12</f>
        <v>4079884.7736625513</v>
      </c>
      <c r="O11" s="77">
        <f>'Fixed Costs'!$B$12</f>
        <v>4079884.7736625513</v>
      </c>
    </row>
    <row r="12" spans="1:15" x14ac:dyDescent="0.35">
      <c r="B12" s="51"/>
      <c r="C12" s="48"/>
      <c r="D12" s="84">
        <f t="shared" ref="D12:O12" si="1">SUM(D10:D11)</f>
        <v>10646108.907385059</v>
      </c>
      <c r="E12" s="85">
        <f t="shared" si="1"/>
        <v>10646108.907385059</v>
      </c>
      <c r="F12" s="85">
        <f t="shared" si="1"/>
        <v>10646108.907385059</v>
      </c>
      <c r="G12" s="85">
        <f t="shared" si="1"/>
        <v>10646108.907385059</v>
      </c>
      <c r="H12" s="85">
        <f t="shared" si="1"/>
        <v>10646108.907385059</v>
      </c>
      <c r="I12" s="85">
        <f t="shared" si="1"/>
        <v>10646108.907385059</v>
      </c>
      <c r="J12" s="85">
        <f t="shared" si="1"/>
        <v>10646108.907385059</v>
      </c>
      <c r="K12" s="85">
        <f t="shared" si="1"/>
        <v>10646108.907385059</v>
      </c>
      <c r="L12" s="85">
        <f t="shared" si="1"/>
        <v>10646108.907385059</v>
      </c>
      <c r="M12" s="85">
        <f t="shared" si="1"/>
        <v>10646108.907385059</v>
      </c>
      <c r="N12" s="85">
        <f t="shared" si="1"/>
        <v>10646108.907385059</v>
      </c>
      <c r="O12" s="86">
        <f t="shared" si="1"/>
        <v>10646108.907385059</v>
      </c>
    </row>
    <row r="13" spans="1:15" x14ac:dyDescent="0.35">
      <c r="B13" s="51"/>
      <c r="D13" s="81"/>
      <c r="E13" s="81"/>
      <c r="F13" s="82"/>
      <c r="G13" s="83"/>
      <c r="H13" s="83"/>
      <c r="I13" s="83"/>
      <c r="J13" s="83"/>
      <c r="K13" s="82"/>
      <c r="L13" s="83"/>
      <c r="M13" s="83"/>
      <c r="N13" s="83"/>
      <c r="O13" s="83"/>
    </row>
    <row r="14" spans="1:15" ht="15" thickBot="1" x14ac:dyDescent="0.4">
      <c r="A14" s="59" t="s">
        <v>71</v>
      </c>
      <c r="B14" s="60"/>
      <c r="C14" s="61"/>
      <c r="D14" s="87">
        <f t="shared" ref="D14:O14" si="2">D7-D12</f>
        <v>1353891.0926149413</v>
      </c>
      <c r="E14" s="87">
        <f t="shared" si="2"/>
        <v>1353891.0926149413</v>
      </c>
      <c r="F14" s="87">
        <f t="shared" si="2"/>
        <v>1353891.0926149413</v>
      </c>
      <c r="G14" s="87">
        <f t="shared" si="2"/>
        <v>1353891.0926149413</v>
      </c>
      <c r="H14" s="87">
        <f t="shared" si="2"/>
        <v>1353891.0926149413</v>
      </c>
      <c r="I14" s="87">
        <f t="shared" si="2"/>
        <v>1353891.0926149413</v>
      </c>
      <c r="J14" s="87">
        <f t="shared" si="2"/>
        <v>1353891.0926149413</v>
      </c>
      <c r="K14" s="87">
        <f t="shared" si="2"/>
        <v>1353891.0926149413</v>
      </c>
      <c r="L14" s="87">
        <f t="shared" si="2"/>
        <v>1353891.0926149413</v>
      </c>
      <c r="M14" s="87">
        <f t="shared" si="2"/>
        <v>1353891.0926149413</v>
      </c>
      <c r="N14" s="87">
        <f t="shared" si="2"/>
        <v>1353891.0926149413</v>
      </c>
      <c r="O14" s="87">
        <f t="shared" si="2"/>
        <v>1353891.0926149413</v>
      </c>
    </row>
    <row r="15" spans="1:15" ht="15" thickTop="1" x14ac:dyDescent="0.35"/>
    <row r="17" spans="4:4" x14ac:dyDescent="0.35">
      <c r="D17" s="6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C982-13CC-4658-88FB-DE9604772960}">
  <sheetPr>
    <tabColor rgb="FFC00000"/>
  </sheetPr>
  <dimension ref="B2:F5"/>
  <sheetViews>
    <sheetView workbookViewId="0">
      <selection activeCell="D11" sqref="D11"/>
    </sheetView>
  </sheetViews>
  <sheetFormatPr defaultRowHeight="14.5" x14ac:dyDescent="0.35"/>
  <cols>
    <col min="2" max="2" width="20.08984375" bestFit="1" customWidth="1"/>
  </cols>
  <sheetData>
    <row r="2" spans="2:6" x14ac:dyDescent="0.35">
      <c r="B2" t="s">
        <v>87</v>
      </c>
      <c r="C2" t="s">
        <v>5</v>
      </c>
      <c r="D2">
        <v>1</v>
      </c>
      <c r="E2" t="s">
        <v>6</v>
      </c>
      <c r="F2">
        <v>2.7E-4</v>
      </c>
    </row>
    <row r="3" spans="2:6" x14ac:dyDescent="0.35">
      <c r="B3" t="s">
        <v>88</v>
      </c>
      <c r="C3" t="s">
        <v>6</v>
      </c>
      <c r="D3">
        <v>1</v>
      </c>
      <c r="E3" t="s">
        <v>6</v>
      </c>
      <c r="F3">
        <v>1</v>
      </c>
    </row>
    <row r="4" spans="2:6" x14ac:dyDescent="0.35">
      <c r="B4" t="s">
        <v>89</v>
      </c>
      <c r="C4" t="s">
        <v>90</v>
      </c>
      <c r="D4">
        <v>1</v>
      </c>
      <c r="E4" t="s">
        <v>6</v>
      </c>
      <c r="F4">
        <v>9.4000000000000004E-3</v>
      </c>
    </row>
    <row r="5" spans="2:6" x14ac:dyDescent="0.35">
      <c r="B5" t="s">
        <v>91</v>
      </c>
      <c r="C5" t="s">
        <v>92</v>
      </c>
      <c r="D5">
        <v>1</v>
      </c>
      <c r="E5" t="s">
        <v>6</v>
      </c>
      <c r="F5">
        <v>7.7000000000000002E-3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E7F1D-BA15-47CA-9CB4-639D8AA9F33D}">
  <sheetPr>
    <tabColor rgb="FFC00000"/>
  </sheetPr>
  <dimension ref="A1:J102"/>
  <sheetViews>
    <sheetView workbookViewId="0">
      <selection activeCell="H11" sqref="H11"/>
    </sheetView>
  </sheetViews>
  <sheetFormatPr defaultRowHeight="14.5" x14ac:dyDescent="0.35"/>
  <cols>
    <col min="1" max="1" width="16" bestFit="1" customWidth="1"/>
    <col min="2" max="2" width="10.08984375" bestFit="1" customWidth="1"/>
    <col min="3" max="3" width="12.54296875" bestFit="1" customWidth="1"/>
    <col min="4" max="4" width="9.90625" bestFit="1" customWidth="1"/>
    <col min="5" max="5" width="15.26953125" bestFit="1" customWidth="1"/>
    <col min="9" max="9" width="15.1796875" bestFit="1" customWidth="1"/>
    <col min="10" max="10" width="13.1796875" bestFit="1" customWidth="1"/>
  </cols>
  <sheetData>
    <row r="1" spans="1:10" x14ac:dyDescent="0.35">
      <c r="A1" t="s">
        <v>95</v>
      </c>
      <c r="B1" t="s">
        <v>96</v>
      </c>
      <c r="C1" t="s">
        <v>97</v>
      </c>
      <c r="D1" t="s">
        <v>98</v>
      </c>
      <c r="E1" t="s">
        <v>100</v>
      </c>
    </row>
    <row r="2" spans="1:10" x14ac:dyDescent="0.35">
      <c r="A2">
        <v>0</v>
      </c>
      <c r="B2" s="89">
        <f>'Fixed Costs'!$B$12</f>
        <v>4079884.7736625513</v>
      </c>
      <c r="C2" s="90">
        <f>'Variable Costs'!$G$25*A2</f>
        <v>0</v>
      </c>
      <c r="D2" s="90">
        <f>B2+C2</f>
        <v>4079884.7736625513</v>
      </c>
      <c r="E2" s="89">
        <f>$J$2*A2</f>
        <v>0</v>
      </c>
      <c r="I2" t="s">
        <v>99</v>
      </c>
      <c r="J2" s="88">
        <f>(Summary!D11*Summary!G11+Summary!D12*Summary!G12+Summary!D13*Summary!G13)/SUM(Summary!D11:D13)</f>
        <v>342857.14285714284</v>
      </c>
    </row>
    <row r="3" spans="1:10" x14ac:dyDescent="0.35">
      <c r="A3">
        <v>1</v>
      </c>
      <c r="B3" s="89">
        <f>'Fixed Costs'!$B$12</f>
        <v>4079884.7736625513</v>
      </c>
      <c r="C3" s="90">
        <f>'Variable Costs'!$G$25*A3</f>
        <v>187606.40382064309</v>
      </c>
      <c r="D3" s="90">
        <f t="shared" ref="D3:D52" si="0">B3+C3</f>
        <v>4267491.1774831945</v>
      </c>
      <c r="E3" s="89">
        <f t="shared" ref="E3:E52" si="1">$J$2*A3</f>
        <v>342857.14285714284</v>
      </c>
    </row>
    <row r="4" spans="1:10" x14ac:dyDescent="0.35">
      <c r="A4">
        <v>2</v>
      </c>
      <c r="B4" s="89">
        <f>'Fixed Costs'!$B$12</f>
        <v>4079884.7736625513</v>
      </c>
      <c r="C4" s="90">
        <f>'Variable Costs'!$G$25*A4</f>
        <v>375212.80764128617</v>
      </c>
      <c r="D4" s="90">
        <f t="shared" si="0"/>
        <v>4455097.5813038377</v>
      </c>
      <c r="E4" s="89">
        <f t="shared" si="1"/>
        <v>685714.28571428568</v>
      </c>
    </row>
    <row r="5" spans="1:10" x14ac:dyDescent="0.35">
      <c r="A5">
        <v>3</v>
      </c>
      <c r="B5" s="89">
        <f>'Fixed Costs'!$B$12</f>
        <v>4079884.7736625513</v>
      </c>
      <c r="C5" s="90">
        <f>'Variable Costs'!$G$25*A5</f>
        <v>562819.21146192926</v>
      </c>
      <c r="D5" s="90">
        <f t="shared" si="0"/>
        <v>4642703.9851244809</v>
      </c>
      <c r="E5" s="89">
        <f t="shared" si="1"/>
        <v>1028571.4285714285</v>
      </c>
    </row>
    <row r="6" spans="1:10" x14ac:dyDescent="0.35">
      <c r="A6">
        <v>4</v>
      </c>
      <c r="B6" s="89">
        <f>'Fixed Costs'!$B$12</f>
        <v>4079884.7736625513</v>
      </c>
      <c r="C6" s="90">
        <f>'Variable Costs'!$G$25*A6</f>
        <v>750425.61528257234</v>
      </c>
      <c r="D6" s="90">
        <f t="shared" si="0"/>
        <v>4830310.3889451232</v>
      </c>
      <c r="E6" s="89">
        <f t="shared" si="1"/>
        <v>1371428.5714285714</v>
      </c>
    </row>
    <row r="7" spans="1:10" x14ac:dyDescent="0.35">
      <c r="A7">
        <v>5</v>
      </c>
      <c r="B7" s="89">
        <f>'Fixed Costs'!$B$12</f>
        <v>4079884.7736625513</v>
      </c>
      <c r="C7" s="90">
        <f>'Variable Costs'!$G$25*A7</f>
        <v>938032.01910321543</v>
      </c>
      <c r="D7" s="90">
        <f t="shared" si="0"/>
        <v>5017916.7927657664</v>
      </c>
      <c r="E7" s="89">
        <f t="shared" si="1"/>
        <v>1714285.7142857141</v>
      </c>
    </row>
    <row r="8" spans="1:10" x14ac:dyDescent="0.35">
      <c r="A8">
        <v>6</v>
      </c>
      <c r="B8" s="89">
        <f>'Fixed Costs'!$B$12</f>
        <v>4079884.7736625513</v>
      </c>
      <c r="C8" s="90">
        <f>'Variable Costs'!$G$25*A8</f>
        <v>1125638.4229238585</v>
      </c>
      <c r="D8" s="90">
        <f t="shared" si="0"/>
        <v>5205523.1965864096</v>
      </c>
      <c r="E8" s="89">
        <f t="shared" si="1"/>
        <v>2057142.857142857</v>
      </c>
    </row>
    <row r="9" spans="1:10" x14ac:dyDescent="0.35">
      <c r="A9">
        <v>7</v>
      </c>
      <c r="B9" s="89">
        <f>'Fixed Costs'!$B$12</f>
        <v>4079884.7736625513</v>
      </c>
      <c r="C9" s="90">
        <f>'Variable Costs'!$G$25*A9</f>
        <v>1313244.8267445015</v>
      </c>
      <c r="D9" s="90">
        <f t="shared" si="0"/>
        <v>5393129.6004070528</v>
      </c>
      <c r="E9" s="89">
        <f t="shared" si="1"/>
        <v>2400000</v>
      </c>
    </row>
    <row r="10" spans="1:10" x14ac:dyDescent="0.35">
      <c r="A10">
        <v>8</v>
      </c>
      <c r="B10" s="89">
        <f>'Fixed Costs'!$B$12</f>
        <v>4079884.7736625513</v>
      </c>
      <c r="C10" s="90">
        <f>'Variable Costs'!$G$25*A10</f>
        <v>1500851.2305651447</v>
      </c>
      <c r="D10" s="90">
        <f t="shared" si="0"/>
        <v>5580736.004227696</v>
      </c>
      <c r="E10" s="89">
        <f t="shared" si="1"/>
        <v>2742857.1428571427</v>
      </c>
    </row>
    <row r="11" spans="1:10" x14ac:dyDescent="0.35">
      <c r="A11">
        <v>9</v>
      </c>
      <c r="B11" s="89">
        <f>'Fixed Costs'!$B$12</f>
        <v>4079884.7736625513</v>
      </c>
      <c r="C11" s="90">
        <f>'Variable Costs'!$G$25*A11</f>
        <v>1688457.6343857879</v>
      </c>
      <c r="D11" s="90">
        <f t="shared" si="0"/>
        <v>5768342.4080483392</v>
      </c>
      <c r="E11" s="89">
        <f t="shared" si="1"/>
        <v>3085714.2857142854</v>
      </c>
    </row>
    <row r="12" spans="1:10" x14ac:dyDescent="0.35">
      <c r="A12">
        <v>10</v>
      </c>
      <c r="B12" s="89">
        <f>'Fixed Costs'!$B$12</f>
        <v>4079884.7736625513</v>
      </c>
      <c r="C12" s="90">
        <f>'Variable Costs'!$G$25*A12</f>
        <v>1876064.0382064309</v>
      </c>
      <c r="D12" s="90">
        <f t="shared" si="0"/>
        <v>5955948.8118689824</v>
      </c>
      <c r="E12" s="89">
        <f t="shared" si="1"/>
        <v>3428571.4285714282</v>
      </c>
    </row>
    <row r="13" spans="1:10" x14ac:dyDescent="0.35">
      <c r="A13">
        <v>11</v>
      </c>
      <c r="B13" s="89">
        <f>'Fixed Costs'!$B$12</f>
        <v>4079884.7736625513</v>
      </c>
      <c r="C13" s="90">
        <f>'Variable Costs'!$G$25*A13</f>
        <v>2063670.4420270738</v>
      </c>
      <c r="D13" s="90">
        <f t="shared" si="0"/>
        <v>6143555.2156896256</v>
      </c>
      <c r="E13" s="89">
        <f t="shared" si="1"/>
        <v>3771428.5714285714</v>
      </c>
    </row>
    <row r="14" spans="1:10" x14ac:dyDescent="0.35">
      <c r="A14">
        <v>12</v>
      </c>
      <c r="B14" s="89">
        <f>'Fixed Costs'!$B$12</f>
        <v>4079884.7736625513</v>
      </c>
      <c r="C14" s="90">
        <f>'Variable Costs'!$G$25*A14</f>
        <v>2251276.845847717</v>
      </c>
      <c r="D14" s="90">
        <f t="shared" si="0"/>
        <v>6331161.6195102688</v>
      </c>
      <c r="E14" s="89">
        <f t="shared" si="1"/>
        <v>4114285.7142857141</v>
      </c>
    </row>
    <row r="15" spans="1:10" x14ac:dyDescent="0.35">
      <c r="A15">
        <v>13</v>
      </c>
      <c r="B15" s="89">
        <f>'Fixed Costs'!$B$12</f>
        <v>4079884.7736625513</v>
      </c>
      <c r="C15" s="90">
        <f>'Variable Costs'!$G$25*A15</f>
        <v>2438883.2496683602</v>
      </c>
      <c r="D15" s="90">
        <f t="shared" si="0"/>
        <v>6518768.023330912</v>
      </c>
      <c r="E15" s="89">
        <f t="shared" si="1"/>
        <v>4457142.8571428573</v>
      </c>
    </row>
    <row r="16" spans="1:10" x14ac:dyDescent="0.35">
      <c r="A16">
        <v>14</v>
      </c>
      <c r="B16" s="89">
        <f>'Fixed Costs'!$B$12</f>
        <v>4079884.7736625513</v>
      </c>
      <c r="C16" s="90">
        <f>'Variable Costs'!$G$25*A16</f>
        <v>2626489.653489003</v>
      </c>
      <c r="D16" s="90">
        <f t="shared" si="0"/>
        <v>6706374.4271515543</v>
      </c>
      <c r="E16" s="89">
        <f t="shared" si="1"/>
        <v>4800000</v>
      </c>
    </row>
    <row r="17" spans="1:5" x14ac:dyDescent="0.35">
      <c r="A17">
        <v>15</v>
      </c>
      <c r="B17" s="89">
        <f>'Fixed Costs'!$B$12</f>
        <v>4079884.7736625513</v>
      </c>
      <c r="C17" s="90">
        <f>'Variable Costs'!$G$25*A17</f>
        <v>2814096.0573096462</v>
      </c>
      <c r="D17" s="90">
        <f t="shared" si="0"/>
        <v>6893980.8309721975</v>
      </c>
      <c r="E17" s="89">
        <f t="shared" si="1"/>
        <v>5142857.1428571427</v>
      </c>
    </row>
    <row r="18" spans="1:5" x14ac:dyDescent="0.35">
      <c r="A18">
        <v>16</v>
      </c>
      <c r="B18" s="89">
        <f>'Fixed Costs'!$B$12</f>
        <v>4079884.7736625513</v>
      </c>
      <c r="C18" s="90">
        <f>'Variable Costs'!$G$25*A18</f>
        <v>3001702.4611302894</v>
      </c>
      <c r="D18" s="90">
        <f t="shared" si="0"/>
        <v>7081587.2347928407</v>
      </c>
      <c r="E18" s="89">
        <f t="shared" si="1"/>
        <v>5485714.2857142854</v>
      </c>
    </row>
    <row r="19" spans="1:5" x14ac:dyDescent="0.35">
      <c r="A19">
        <v>17</v>
      </c>
      <c r="B19" s="89">
        <f>'Fixed Costs'!$B$12</f>
        <v>4079884.7736625513</v>
      </c>
      <c r="C19" s="90">
        <f>'Variable Costs'!$G$25*A19</f>
        <v>3189308.8649509326</v>
      </c>
      <c r="D19" s="90">
        <f t="shared" si="0"/>
        <v>7269193.6386134839</v>
      </c>
      <c r="E19" s="89">
        <f t="shared" si="1"/>
        <v>5828571.4285714282</v>
      </c>
    </row>
    <row r="20" spans="1:5" x14ac:dyDescent="0.35">
      <c r="A20">
        <v>18</v>
      </c>
      <c r="B20" s="89">
        <f>'Fixed Costs'!$B$12</f>
        <v>4079884.7736625513</v>
      </c>
      <c r="C20" s="90">
        <f>'Variable Costs'!$G$25*A20</f>
        <v>3376915.2687715758</v>
      </c>
      <c r="D20" s="90">
        <f t="shared" si="0"/>
        <v>7456800.0424341271</v>
      </c>
      <c r="E20" s="89">
        <f t="shared" si="1"/>
        <v>6171428.5714285709</v>
      </c>
    </row>
    <row r="21" spans="1:5" x14ac:dyDescent="0.35">
      <c r="A21">
        <v>19</v>
      </c>
      <c r="B21" s="89">
        <f>'Fixed Costs'!$B$12</f>
        <v>4079884.7736625513</v>
      </c>
      <c r="C21" s="90">
        <f>'Variable Costs'!$G$25*A21</f>
        <v>3564521.6725922185</v>
      </c>
      <c r="D21" s="90">
        <f t="shared" si="0"/>
        <v>7644406.4462547693</v>
      </c>
      <c r="E21" s="89">
        <f t="shared" si="1"/>
        <v>6514285.7142857136</v>
      </c>
    </row>
    <row r="22" spans="1:5" x14ac:dyDescent="0.35">
      <c r="A22">
        <v>20</v>
      </c>
      <c r="B22" s="89">
        <f>'Fixed Costs'!$B$12</f>
        <v>4079884.7736625513</v>
      </c>
      <c r="C22" s="90">
        <f>'Variable Costs'!$G$25*A22</f>
        <v>3752128.0764128617</v>
      </c>
      <c r="D22" s="90">
        <f t="shared" si="0"/>
        <v>7832012.8500754125</v>
      </c>
      <c r="E22" s="89">
        <f t="shared" si="1"/>
        <v>6857142.8571428563</v>
      </c>
    </row>
    <row r="23" spans="1:5" x14ac:dyDescent="0.35">
      <c r="A23">
        <v>21</v>
      </c>
      <c r="B23" s="89">
        <f>'Fixed Costs'!$B$12</f>
        <v>4079884.7736625513</v>
      </c>
      <c r="C23" s="90">
        <f>'Variable Costs'!$G$25*A23</f>
        <v>3939734.4802335049</v>
      </c>
      <c r="D23" s="90">
        <f t="shared" si="0"/>
        <v>8019619.2538960557</v>
      </c>
      <c r="E23" s="89">
        <f t="shared" si="1"/>
        <v>7200000</v>
      </c>
    </row>
    <row r="24" spans="1:5" x14ac:dyDescent="0.35">
      <c r="A24">
        <v>22</v>
      </c>
      <c r="B24" s="89">
        <f>'Fixed Costs'!$B$12</f>
        <v>4079884.7736625513</v>
      </c>
      <c r="C24" s="90">
        <f>'Variable Costs'!$G$25*A24</f>
        <v>4127340.8840541476</v>
      </c>
      <c r="D24" s="90">
        <f t="shared" si="0"/>
        <v>8207225.6577166989</v>
      </c>
      <c r="E24" s="89">
        <f t="shared" si="1"/>
        <v>7542857.1428571427</v>
      </c>
    </row>
    <row r="25" spans="1:5" x14ac:dyDescent="0.35">
      <c r="A25">
        <v>23</v>
      </c>
      <c r="B25" s="89">
        <f>'Fixed Costs'!$B$12</f>
        <v>4079884.7736625513</v>
      </c>
      <c r="C25" s="90">
        <f>'Variable Costs'!$G$25*A25</f>
        <v>4314947.2878747908</v>
      </c>
      <c r="D25" s="90">
        <f t="shared" si="0"/>
        <v>8394832.0615373421</v>
      </c>
      <c r="E25" s="89">
        <f t="shared" si="1"/>
        <v>7885714.2857142854</v>
      </c>
    </row>
    <row r="26" spans="1:5" x14ac:dyDescent="0.35">
      <c r="A26">
        <v>24</v>
      </c>
      <c r="B26" s="89">
        <f>'Fixed Costs'!$B$12</f>
        <v>4079884.7736625513</v>
      </c>
      <c r="C26" s="90">
        <f>'Variable Costs'!$G$25*A26</f>
        <v>4502553.691695434</v>
      </c>
      <c r="D26" s="90">
        <f t="shared" si="0"/>
        <v>8582438.4653579853</v>
      </c>
      <c r="E26" s="89">
        <f t="shared" si="1"/>
        <v>8228571.4285714282</v>
      </c>
    </row>
    <row r="27" spans="1:5" x14ac:dyDescent="0.35">
      <c r="A27">
        <v>25</v>
      </c>
      <c r="B27" s="89">
        <f>'Fixed Costs'!$B$12</f>
        <v>4079884.7736625513</v>
      </c>
      <c r="C27" s="90">
        <f>'Variable Costs'!$G$25*A27</f>
        <v>4690160.0955160772</v>
      </c>
      <c r="D27" s="90">
        <f t="shared" si="0"/>
        <v>8770044.8691786285</v>
      </c>
      <c r="E27" s="89">
        <f t="shared" si="1"/>
        <v>8571428.5714285709</v>
      </c>
    </row>
    <row r="28" spans="1:5" x14ac:dyDescent="0.35">
      <c r="A28">
        <v>26</v>
      </c>
      <c r="B28" s="89">
        <f>'Fixed Costs'!$B$12</f>
        <v>4079884.7736625513</v>
      </c>
      <c r="C28" s="90">
        <f>'Variable Costs'!$G$25*A28</f>
        <v>4877766.4993367204</v>
      </c>
      <c r="D28" s="90">
        <f t="shared" si="0"/>
        <v>8957651.2729992718</v>
      </c>
      <c r="E28" s="89">
        <f t="shared" si="1"/>
        <v>8914285.7142857146</v>
      </c>
    </row>
    <row r="29" spans="1:5" x14ac:dyDescent="0.35">
      <c r="A29">
        <v>27</v>
      </c>
      <c r="B29" s="89">
        <f>'Fixed Costs'!$B$12</f>
        <v>4079884.7736625513</v>
      </c>
      <c r="C29" s="90">
        <f>'Variable Costs'!$G$25*A29</f>
        <v>5065372.9031573636</v>
      </c>
      <c r="D29" s="90">
        <f t="shared" si="0"/>
        <v>9145257.676819915</v>
      </c>
      <c r="E29" s="89">
        <f t="shared" si="1"/>
        <v>9257142.8571428563</v>
      </c>
    </row>
    <row r="30" spans="1:5" x14ac:dyDescent="0.35">
      <c r="A30">
        <v>28</v>
      </c>
      <c r="B30" s="89">
        <f>'Fixed Costs'!$B$12</f>
        <v>4079884.7736625513</v>
      </c>
      <c r="C30" s="90">
        <f>'Variable Costs'!$G$25*A30</f>
        <v>5252979.3069780059</v>
      </c>
      <c r="D30" s="90">
        <f t="shared" si="0"/>
        <v>9332864.0806405582</v>
      </c>
      <c r="E30" s="89">
        <f t="shared" si="1"/>
        <v>9600000</v>
      </c>
    </row>
    <row r="31" spans="1:5" x14ac:dyDescent="0.35">
      <c r="A31">
        <v>29</v>
      </c>
      <c r="B31" s="89">
        <f>'Fixed Costs'!$B$12</f>
        <v>4079884.7736625513</v>
      </c>
      <c r="C31" s="90">
        <f>'Variable Costs'!$G$25*A31</f>
        <v>5440585.7107986491</v>
      </c>
      <c r="D31" s="90">
        <f t="shared" si="0"/>
        <v>9520470.4844611995</v>
      </c>
      <c r="E31" s="89">
        <f t="shared" si="1"/>
        <v>9942857.1428571418</v>
      </c>
    </row>
    <row r="32" spans="1:5" x14ac:dyDescent="0.35">
      <c r="A32">
        <v>30</v>
      </c>
      <c r="B32" s="89">
        <f>'Fixed Costs'!$B$12</f>
        <v>4079884.7736625513</v>
      </c>
      <c r="C32" s="90">
        <f>'Variable Costs'!$G$25*A32</f>
        <v>5628192.1146192923</v>
      </c>
      <c r="D32" s="90">
        <f t="shared" si="0"/>
        <v>9708076.8882818446</v>
      </c>
      <c r="E32" s="89">
        <f t="shared" si="1"/>
        <v>10285714.285714285</v>
      </c>
    </row>
    <row r="33" spans="1:5" x14ac:dyDescent="0.35">
      <c r="A33">
        <v>31</v>
      </c>
      <c r="B33" s="89">
        <f>'Fixed Costs'!$B$12</f>
        <v>4079884.7736625513</v>
      </c>
      <c r="C33" s="90">
        <f>'Variable Costs'!$G$25*A33</f>
        <v>5815798.5184399355</v>
      </c>
      <c r="D33" s="90">
        <f t="shared" si="0"/>
        <v>9895683.2921024859</v>
      </c>
      <c r="E33" s="89">
        <f t="shared" si="1"/>
        <v>10628571.428571427</v>
      </c>
    </row>
    <row r="34" spans="1:5" x14ac:dyDescent="0.35">
      <c r="A34">
        <v>32</v>
      </c>
      <c r="B34" s="89">
        <f>'Fixed Costs'!$B$12</f>
        <v>4079884.7736625513</v>
      </c>
      <c r="C34" s="90">
        <f>'Variable Costs'!$G$25*A34</f>
        <v>6003404.9222605787</v>
      </c>
      <c r="D34" s="90">
        <f t="shared" si="0"/>
        <v>10083289.695923131</v>
      </c>
      <c r="E34" s="89">
        <f t="shared" si="1"/>
        <v>10971428.571428571</v>
      </c>
    </row>
    <row r="35" spans="1:5" x14ac:dyDescent="0.35">
      <c r="A35">
        <v>33</v>
      </c>
      <c r="B35" s="89">
        <f>'Fixed Costs'!$B$12</f>
        <v>4079884.7736625513</v>
      </c>
      <c r="C35" s="90">
        <f>'Variable Costs'!$G$25*A35</f>
        <v>6191011.3260812219</v>
      </c>
      <c r="D35" s="90">
        <f t="shared" si="0"/>
        <v>10270896.099743772</v>
      </c>
      <c r="E35" s="89">
        <f t="shared" si="1"/>
        <v>11314285.714285715</v>
      </c>
    </row>
    <row r="36" spans="1:5" x14ac:dyDescent="0.35">
      <c r="A36">
        <v>34</v>
      </c>
      <c r="B36" s="89">
        <f>'Fixed Costs'!$B$12</f>
        <v>4079884.7736625513</v>
      </c>
      <c r="C36" s="90">
        <f>'Variable Costs'!$G$25*A36</f>
        <v>6378617.7299018651</v>
      </c>
      <c r="D36" s="90">
        <f t="shared" si="0"/>
        <v>10458502.503564417</v>
      </c>
      <c r="E36" s="89">
        <f t="shared" si="1"/>
        <v>11657142.857142856</v>
      </c>
    </row>
    <row r="37" spans="1:5" x14ac:dyDescent="0.35">
      <c r="A37">
        <v>35</v>
      </c>
      <c r="B37" s="89">
        <f>'Fixed Costs'!$B$12</f>
        <v>4079884.7736625513</v>
      </c>
      <c r="C37" s="90">
        <f>'Variable Costs'!$G$25*A37</f>
        <v>6566224.1337225083</v>
      </c>
      <c r="D37" s="90">
        <f t="shared" si="0"/>
        <v>10646108.907385059</v>
      </c>
      <c r="E37" s="89">
        <f t="shared" si="1"/>
        <v>12000000</v>
      </c>
    </row>
    <row r="38" spans="1:5" x14ac:dyDescent="0.35">
      <c r="A38">
        <v>36</v>
      </c>
      <c r="B38" s="89">
        <f>'Fixed Costs'!$B$12</f>
        <v>4079884.7736625513</v>
      </c>
      <c r="C38" s="90">
        <f>'Variable Costs'!$G$25*A38</f>
        <v>6753830.5375431515</v>
      </c>
      <c r="D38" s="90">
        <f t="shared" si="0"/>
        <v>10833715.311205704</v>
      </c>
      <c r="E38" s="89">
        <f t="shared" si="1"/>
        <v>12342857.142857142</v>
      </c>
    </row>
    <row r="39" spans="1:5" x14ac:dyDescent="0.35">
      <c r="A39">
        <v>37</v>
      </c>
      <c r="B39" s="89">
        <f>'Fixed Costs'!$B$12</f>
        <v>4079884.7736625513</v>
      </c>
      <c r="C39" s="90">
        <f>'Variable Costs'!$G$25*A39</f>
        <v>6941436.9413637938</v>
      </c>
      <c r="D39" s="90">
        <f t="shared" si="0"/>
        <v>11021321.715026345</v>
      </c>
      <c r="E39" s="89">
        <f t="shared" si="1"/>
        <v>12685714.285714285</v>
      </c>
    </row>
    <row r="40" spans="1:5" x14ac:dyDescent="0.35">
      <c r="A40">
        <v>38</v>
      </c>
      <c r="B40" s="89">
        <f>'Fixed Costs'!$B$12</f>
        <v>4079884.7736625513</v>
      </c>
      <c r="C40" s="90">
        <f>'Variable Costs'!$G$25*A40</f>
        <v>7129043.345184437</v>
      </c>
      <c r="D40" s="90">
        <f t="shared" si="0"/>
        <v>11208928.118846988</v>
      </c>
      <c r="E40" s="89">
        <f t="shared" si="1"/>
        <v>13028571.428571427</v>
      </c>
    </row>
    <row r="41" spans="1:5" x14ac:dyDescent="0.35">
      <c r="A41">
        <v>39</v>
      </c>
      <c r="B41" s="89">
        <f>'Fixed Costs'!$B$12</f>
        <v>4079884.7736625513</v>
      </c>
      <c r="C41" s="90">
        <f>'Variable Costs'!$G$25*A41</f>
        <v>7316649.7490050802</v>
      </c>
      <c r="D41" s="90">
        <f t="shared" si="0"/>
        <v>11396534.522667632</v>
      </c>
      <c r="E41" s="89">
        <f t="shared" si="1"/>
        <v>13371428.571428571</v>
      </c>
    </row>
    <row r="42" spans="1:5" x14ac:dyDescent="0.35">
      <c r="A42">
        <v>40</v>
      </c>
      <c r="B42" s="89">
        <f>'Fixed Costs'!$B$12</f>
        <v>4079884.7736625513</v>
      </c>
      <c r="C42" s="90">
        <f>'Variable Costs'!$G$25*A42</f>
        <v>7504256.1528257234</v>
      </c>
      <c r="D42" s="90">
        <f t="shared" si="0"/>
        <v>11584140.926488275</v>
      </c>
      <c r="E42" s="89">
        <f t="shared" si="1"/>
        <v>13714285.714285713</v>
      </c>
    </row>
    <row r="43" spans="1:5" x14ac:dyDescent="0.35">
      <c r="A43">
        <v>41</v>
      </c>
      <c r="B43" s="89">
        <f>'Fixed Costs'!$B$12</f>
        <v>4079884.7736625513</v>
      </c>
      <c r="C43" s="90">
        <f>'Variable Costs'!$G$25*A43</f>
        <v>7691862.5566463666</v>
      </c>
      <c r="D43" s="90">
        <f t="shared" si="0"/>
        <v>11771747.330308918</v>
      </c>
      <c r="E43" s="89">
        <f t="shared" si="1"/>
        <v>14057142.857142856</v>
      </c>
    </row>
    <row r="44" spans="1:5" x14ac:dyDescent="0.35">
      <c r="A44">
        <v>42</v>
      </c>
      <c r="B44" s="89">
        <f>'Fixed Costs'!$B$12</f>
        <v>4079884.7736625513</v>
      </c>
      <c r="C44" s="90">
        <f>'Variable Costs'!$G$25*A44</f>
        <v>7879468.9604670098</v>
      </c>
      <c r="D44" s="90">
        <f t="shared" si="0"/>
        <v>11959353.734129561</v>
      </c>
      <c r="E44" s="89">
        <f t="shared" si="1"/>
        <v>14400000</v>
      </c>
    </row>
    <row r="45" spans="1:5" x14ac:dyDescent="0.35">
      <c r="A45">
        <v>43</v>
      </c>
      <c r="B45" s="89">
        <f>'Fixed Costs'!$B$12</f>
        <v>4079884.7736625513</v>
      </c>
      <c r="C45" s="90">
        <f>'Variable Costs'!$G$25*A45</f>
        <v>8067075.364287653</v>
      </c>
      <c r="D45" s="90">
        <f t="shared" si="0"/>
        <v>12146960.137950204</v>
      </c>
      <c r="E45" s="89">
        <f t="shared" si="1"/>
        <v>14742857.142857142</v>
      </c>
    </row>
    <row r="46" spans="1:5" x14ac:dyDescent="0.35">
      <c r="A46">
        <v>44</v>
      </c>
      <c r="B46" s="89">
        <f>'Fixed Costs'!$B$12</f>
        <v>4079884.7736625513</v>
      </c>
      <c r="C46" s="90">
        <f>'Variable Costs'!$G$25*A46</f>
        <v>8254681.7681082953</v>
      </c>
      <c r="D46" s="90">
        <f t="shared" si="0"/>
        <v>12334566.541770846</v>
      </c>
      <c r="E46" s="89">
        <f t="shared" si="1"/>
        <v>15085714.285714285</v>
      </c>
    </row>
    <row r="47" spans="1:5" x14ac:dyDescent="0.35">
      <c r="A47">
        <v>45</v>
      </c>
      <c r="B47" s="89">
        <f>'Fixed Costs'!$B$12</f>
        <v>4079884.7736625513</v>
      </c>
      <c r="C47" s="90">
        <f>'Variable Costs'!$G$25*A47</f>
        <v>8442288.1719289385</v>
      </c>
      <c r="D47" s="90">
        <f t="shared" si="0"/>
        <v>12522172.945591491</v>
      </c>
      <c r="E47" s="89">
        <f t="shared" si="1"/>
        <v>15428571.428571427</v>
      </c>
    </row>
    <row r="48" spans="1:5" x14ac:dyDescent="0.35">
      <c r="A48">
        <v>46</v>
      </c>
      <c r="B48" s="89">
        <f>'Fixed Costs'!$B$12</f>
        <v>4079884.7736625513</v>
      </c>
      <c r="C48" s="90">
        <f>'Variable Costs'!$G$25*A48</f>
        <v>8629894.5757495817</v>
      </c>
      <c r="D48" s="90">
        <f t="shared" si="0"/>
        <v>12709779.349412132</v>
      </c>
      <c r="E48" s="89">
        <f t="shared" si="1"/>
        <v>15771428.571428571</v>
      </c>
    </row>
    <row r="49" spans="1:5" x14ac:dyDescent="0.35">
      <c r="A49">
        <v>47</v>
      </c>
      <c r="B49" s="89">
        <f>'Fixed Costs'!$B$12</f>
        <v>4079884.7736625513</v>
      </c>
      <c r="C49" s="90">
        <f>'Variable Costs'!$G$25*A49</f>
        <v>8817500.9795702249</v>
      </c>
      <c r="D49" s="90">
        <f t="shared" si="0"/>
        <v>12897385.753232777</v>
      </c>
      <c r="E49" s="89">
        <f t="shared" si="1"/>
        <v>16114285.714285713</v>
      </c>
    </row>
    <row r="50" spans="1:5" x14ac:dyDescent="0.35">
      <c r="A50">
        <v>48</v>
      </c>
      <c r="B50" s="89">
        <f>'Fixed Costs'!$B$12</f>
        <v>4079884.7736625513</v>
      </c>
      <c r="C50" s="90">
        <f>'Variable Costs'!$G$25*A50</f>
        <v>9005107.3833908681</v>
      </c>
      <c r="D50" s="90">
        <f t="shared" si="0"/>
        <v>13084992.157053418</v>
      </c>
      <c r="E50" s="89">
        <f t="shared" si="1"/>
        <v>16457142.857142856</v>
      </c>
    </row>
    <row r="51" spans="1:5" x14ac:dyDescent="0.35">
      <c r="A51">
        <v>49</v>
      </c>
      <c r="B51" s="89">
        <f>'Fixed Costs'!$B$12</f>
        <v>4079884.7736625513</v>
      </c>
      <c r="C51" s="90">
        <f>'Variable Costs'!$G$25*A51</f>
        <v>9192713.7872115113</v>
      </c>
      <c r="D51" s="90">
        <f t="shared" si="0"/>
        <v>13272598.560874064</v>
      </c>
      <c r="E51" s="89">
        <f t="shared" si="1"/>
        <v>16800000</v>
      </c>
    </row>
    <row r="52" spans="1:5" x14ac:dyDescent="0.35">
      <c r="A52">
        <v>50</v>
      </c>
      <c r="B52" s="89">
        <f>'Fixed Costs'!$B$12</f>
        <v>4079884.7736625513</v>
      </c>
      <c r="C52" s="90">
        <f>'Variable Costs'!$G$25*A52</f>
        <v>9380320.1910321545</v>
      </c>
      <c r="D52" s="90">
        <f t="shared" si="0"/>
        <v>13460204.964694705</v>
      </c>
      <c r="E52" s="89">
        <f t="shared" si="1"/>
        <v>17142857.142857142</v>
      </c>
    </row>
    <row r="53" spans="1:5" x14ac:dyDescent="0.35">
      <c r="A53">
        <v>51</v>
      </c>
      <c r="B53" s="89">
        <f>'Fixed Costs'!$B$12</f>
        <v>4079884.7736625513</v>
      </c>
      <c r="C53" s="90">
        <f>'Variable Costs'!$G$25*A53</f>
        <v>9567926.5948527977</v>
      </c>
      <c r="D53" s="90">
        <f t="shared" ref="D53:D102" si="2">B53+C53</f>
        <v>13647811.36851535</v>
      </c>
      <c r="E53" s="89">
        <f t="shared" ref="E53:E102" si="3">$J$2*A53</f>
        <v>17485714.285714284</v>
      </c>
    </row>
    <row r="54" spans="1:5" x14ac:dyDescent="0.35">
      <c r="A54">
        <v>52</v>
      </c>
      <c r="B54" s="89">
        <f>'Fixed Costs'!$B$12</f>
        <v>4079884.7736625513</v>
      </c>
      <c r="C54" s="90">
        <f>'Variable Costs'!$G$25*A54</f>
        <v>9755532.9986734409</v>
      </c>
      <c r="D54" s="90">
        <f t="shared" si="2"/>
        <v>13835417.772335991</v>
      </c>
      <c r="E54" s="89">
        <f t="shared" si="3"/>
        <v>17828571.428571429</v>
      </c>
    </row>
    <row r="55" spans="1:5" x14ac:dyDescent="0.35">
      <c r="A55">
        <v>53</v>
      </c>
      <c r="B55" s="89">
        <f>'Fixed Costs'!$B$12</f>
        <v>4079884.7736625513</v>
      </c>
      <c r="C55" s="90">
        <f>'Variable Costs'!$G$25*A55</f>
        <v>9943139.4024940841</v>
      </c>
      <c r="D55" s="90">
        <f t="shared" si="2"/>
        <v>14023024.176156636</v>
      </c>
      <c r="E55" s="89">
        <f t="shared" si="3"/>
        <v>18171428.571428571</v>
      </c>
    </row>
    <row r="56" spans="1:5" x14ac:dyDescent="0.35">
      <c r="A56">
        <v>54</v>
      </c>
      <c r="B56" s="89">
        <f>'Fixed Costs'!$B$12</f>
        <v>4079884.7736625513</v>
      </c>
      <c r="C56" s="90">
        <f>'Variable Costs'!$G$25*A56</f>
        <v>10130745.806314727</v>
      </c>
      <c r="D56" s="90">
        <f t="shared" si="2"/>
        <v>14210630.579977278</v>
      </c>
      <c r="E56" s="89">
        <f t="shared" si="3"/>
        <v>18514285.714285713</v>
      </c>
    </row>
    <row r="57" spans="1:5" x14ac:dyDescent="0.35">
      <c r="A57">
        <v>55</v>
      </c>
      <c r="B57" s="89">
        <f>'Fixed Costs'!$B$12</f>
        <v>4079884.7736625513</v>
      </c>
      <c r="C57" s="90">
        <f>'Variable Costs'!$G$25*A57</f>
        <v>10318352.21013537</v>
      </c>
      <c r="D57" s="90">
        <f t="shared" si="2"/>
        <v>14398236.983797923</v>
      </c>
      <c r="E57" s="89">
        <f t="shared" si="3"/>
        <v>18857142.857142854</v>
      </c>
    </row>
    <row r="58" spans="1:5" x14ac:dyDescent="0.35">
      <c r="A58">
        <v>56</v>
      </c>
      <c r="B58" s="89">
        <f>'Fixed Costs'!$B$12</f>
        <v>4079884.7736625513</v>
      </c>
      <c r="C58" s="90">
        <f>'Variable Costs'!$G$25*A58</f>
        <v>10505958.613956012</v>
      </c>
      <c r="D58" s="90">
        <f t="shared" si="2"/>
        <v>14585843.387618564</v>
      </c>
      <c r="E58" s="89">
        <f t="shared" si="3"/>
        <v>19200000</v>
      </c>
    </row>
    <row r="59" spans="1:5" x14ac:dyDescent="0.35">
      <c r="A59">
        <v>57</v>
      </c>
      <c r="B59" s="89">
        <f>'Fixed Costs'!$B$12</f>
        <v>4079884.7736625513</v>
      </c>
      <c r="C59" s="90">
        <f>'Variable Costs'!$G$25*A59</f>
        <v>10693565.017776655</v>
      </c>
      <c r="D59" s="90">
        <f t="shared" si="2"/>
        <v>14773449.791439205</v>
      </c>
      <c r="E59" s="89">
        <f t="shared" si="3"/>
        <v>19542857.142857142</v>
      </c>
    </row>
    <row r="60" spans="1:5" x14ac:dyDescent="0.35">
      <c r="A60">
        <v>58</v>
      </c>
      <c r="B60" s="89">
        <f>'Fixed Costs'!$B$12</f>
        <v>4079884.7736625513</v>
      </c>
      <c r="C60" s="90">
        <f>'Variable Costs'!$G$25*A60</f>
        <v>10881171.421597298</v>
      </c>
      <c r="D60" s="90">
        <f t="shared" si="2"/>
        <v>14961056.19525985</v>
      </c>
      <c r="E60" s="89">
        <f t="shared" si="3"/>
        <v>19885714.285714284</v>
      </c>
    </row>
    <row r="61" spans="1:5" x14ac:dyDescent="0.35">
      <c r="A61">
        <v>59</v>
      </c>
      <c r="B61" s="89">
        <f>'Fixed Costs'!$B$12</f>
        <v>4079884.7736625513</v>
      </c>
      <c r="C61" s="90">
        <f>'Variable Costs'!$G$25*A61</f>
        <v>11068777.825417941</v>
      </c>
      <c r="D61" s="90">
        <f t="shared" si="2"/>
        <v>15148662.599080492</v>
      </c>
      <c r="E61" s="89">
        <f t="shared" si="3"/>
        <v>20228571.428571429</v>
      </c>
    </row>
    <row r="62" spans="1:5" x14ac:dyDescent="0.35">
      <c r="A62">
        <v>60</v>
      </c>
      <c r="B62" s="89">
        <f>'Fixed Costs'!$B$12</f>
        <v>4079884.7736625513</v>
      </c>
      <c r="C62" s="90">
        <f>'Variable Costs'!$G$25*A62</f>
        <v>11256384.229238585</v>
      </c>
      <c r="D62" s="90">
        <f t="shared" si="2"/>
        <v>15336269.002901137</v>
      </c>
      <c r="E62" s="89">
        <f t="shared" si="3"/>
        <v>20571428.571428571</v>
      </c>
    </row>
    <row r="63" spans="1:5" x14ac:dyDescent="0.35">
      <c r="A63">
        <v>61</v>
      </c>
      <c r="B63" s="89">
        <f>'Fixed Costs'!$B$12</f>
        <v>4079884.7736625513</v>
      </c>
      <c r="C63" s="90">
        <f>'Variable Costs'!$G$25*A63</f>
        <v>11443990.633059228</v>
      </c>
      <c r="D63" s="90">
        <f t="shared" si="2"/>
        <v>15523875.406721778</v>
      </c>
      <c r="E63" s="89">
        <f t="shared" si="3"/>
        <v>20914285.714285713</v>
      </c>
    </row>
    <row r="64" spans="1:5" x14ac:dyDescent="0.35">
      <c r="A64">
        <v>62</v>
      </c>
      <c r="B64" s="89">
        <f>'Fixed Costs'!$B$12</f>
        <v>4079884.7736625513</v>
      </c>
      <c r="C64" s="90">
        <f>'Variable Costs'!$G$25*A64</f>
        <v>11631597.036879871</v>
      </c>
      <c r="D64" s="90">
        <f t="shared" si="2"/>
        <v>15711481.810542423</v>
      </c>
      <c r="E64" s="89">
        <f t="shared" si="3"/>
        <v>21257142.857142854</v>
      </c>
    </row>
    <row r="65" spans="1:5" x14ac:dyDescent="0.35">
      <c r="A65">
        <v>63</v>
      </c>
      <c r="B65" s="89">
        <f>'Fixed Costs'!$B$12</f>
        <v>4079884.7736625513</v>
      </c>
      <c r="C65" s="90">
        <f>'Variable Costs'!$G$25*A65</f>
        <v>11819203.440700514</v>
      </c>
      <c r="D65" s="90">
        <f t="shared" si="2"/>
        <v>15899088.214363065</v>
      </c>
      <c r="E65" s="89">
        <f t="shared" si="3"/>
        <v>21600000</v>
      </c>
    </row>
    <row r="66" spans="1:5" x14ac:dyDescent="0.35">
      <c r="A66">
        <v>64</v>
      </c>
      <c r="B66" s="89">
        <f>'Fixed Costs'!$B$12</f>
        <v>4079884.7736625513</v>
      </c>
      <c r="C66" s="90">
        <f>'Variable Costs'!$G$25*A66</f>
        <v>12006809.844521157</v>
      </c>
      <c r="D66" s="90">
        <f t="shared" si="2"/>
        <v>16086694.61818371</v>
      </c>
      <c r="E66" s="89">
        <f t="shared" si="3"/>
        <v>21942857.142857142</v>
      </c>
    </row>
    <row r="67" spans="1:5" x14ac:dyDescent="0.35">
      <c r="A67">
        <v>65</v>
      </c>
      <c r="B67" s="89">
        <f>'Fixed Costs'!$B$12</f>
        <v>4079884.7736625513</v>
      </c>
      <c r="C67" s="90">
        <f>'Variable Costs'!$G$25*A67</f>
        <v>12194416.248341801</v>
      </c>
      <c r="D67" s="90">
        <f t="shared" si="2"/>
        <v>16274301.022004351</v>
      </c>
      <c r="E67" s="89">
        <f t="shared" si="3"/>
        <v>22285714.285714284</v>
      </c>
    </row>
    <row r="68" spans="1:5" x14ac:dyDescent="0.35">
      <c r="A68">
        <v>66</v>
      </c>
      <c r="B68" s="89">
        <f>'Fixed Costs'!$B$12</f>
        <v>4079884.7736625513</v>
      </c>
      <c r="C68" s="90">
        <f>'Variable Costs'!$G$25*A68</f>
        <v>12382022.652162444</v>
      </c>
      <c r="D68" s="90">
        <f t="shared" si="2"/>
        <v>16461907.425824996</v>
      </c>
      <c r="E68" s="89">
        <f t="shared" si="3"/>
        <v>22628571.428571429</v>
      </c>
    </row>
    <row r="69" spans="1:5" x14ac:dyDescent="0.35">
      <c r="A69">
        <v>67</v>
      </c>
      <c r="B69" s="89">
        <f>'Fixed Costs'!$B$12</f>
        <v>4079884.7736625513</v>
      </c>
      <c r="C69" s="90">
        <f>'Variable Costs'!$G$25*A69</f>
        <v>12569629.055983087</v>
      </c>
      <c r="D69" s="90">
        <f t="shared" si="2"/>
        <v>16649513.829645637</v>
      </c>
      <c r="E69" s="89">
        <f t="shared" si="3"/>
        <v>22971428.571428571</v>
      </c>
    </row>
    <row r="70" spans="1:5" x14ac:dyDescent="0.35">
      <c r="A70">
        <v>68</v>
      </c>
      <c r="B70" s="89">
        <f>'Fixed Costs'!$B$12</f>
        <v>4079884.7736625513</v>
      </c>
      <c r="C70" s="90">
        <f>'Variable Costs'!$G$25*A70</f>
        <v>12757235.45980373</v>
      </c>
      <c r="D70" s="90">
        <f t="shared" si="2"/>
        <v>16837120.233466282</v>
      </c>
      <c r="E70" s="89">
        <f t="shared" si="3"/>
        <v>23314285.714285713</v>
      </c>
    </row>
    <row r="71" spans="1:5" x14ac:dyDescent="0.35">
      <c r="A71">
        <v>69</v>
      </c>
      <c r="B71" s="89">
        <f>'Fixed Costs'!$B$12</f>
        <v>4079884.7736625513</v>
      </c>
      <c r="C71" s="90">
        <f>'Variable Costs'!$G$25*A71</f>
        <v>12944841.863624373</v>
      </c>
      <c r="D71" s="90">
        <f t="shared" si="2"/>
        <v>17024726.637286924</v>
      </c>
      <c r="E71" s="89">
        <f t="shared" si="3"/>
        <v>23657142.857142854</v>
      </c>
    </row>
    <row r="72" spans="1:5" x14ac:dyDescent="0.35">
      <c r="A72">
        <v>70</v>
      </c>
      <c r="B72" s="89">
        <f>'Fixed Costs'!$B$12</f>
        <v>4079884.7736625513</v>
      </c>
      <c r="C72" s="90">
        <f>'Variable Costs'!$G$25*A72</f>
        <v>13132448.267445017</v>
      </c>
      <c r="D72" s="90">
        <f t="shared" si="2"/>
        <v>17212333.041107569</v>
      </c>
      <c r="E72" s="89">
        <f t="shared" si="3"/>
        <v>24000000</v>
      </c>
    </row>
    <row r="73" spans="1:5" x14ac:dyDescent="0.35">
      <c r="A73">
        <v>71</v>
      </c>
      <c r="B73" s="89">
        <f>'Fixed Costs'!$B$12</f>
        <v>4079884.7736625513</v>
      </c>
      <c r="C73" s="90">
        <f>'Variable Costs'!$G$25*A73</f>
        <v>13320054.67126566</v>
      </c>
      <c r="D73" s="90">
        <f t="shared" si="2"/>
        <v>17399939.44492821</v>
      </c>
      <c r="E73" s="89">
        <f t="shared" si="3"/>
        <v>24342857.142857142</v>
      </c>
    </row>
    <row r="74" spans="1:5" x14ac:dyDescent="0.35">
      <c r="A74">
        <v>72</v>
      </c>
      <c r="B74" s="89">
        <f>'Fixed Costs'!$B$12</f>
        <v>4079884.7736625513</v>
      </c>
      <c r="C74" s="90">
        <f>'Variable Costs'!$G$25*A74</f>
        <v>13507661.075086303</v>
      </c>
      <c r="D74" s="90">
        <f t="shared" si="2"/>
        <v>17587545.848748855</v>
      </c>
      <c r="E74" s="89">
        <f t="shared" si="3"/>
        <v>24685714.285714284</v>
      </c>
    </row>
    <row r="75" spans="1:5" x14ac:dyDescent="0.35">
      <c r="A75">
        <v>73</v>
      </c>
      <c r="B75" s="89">
        <f>'Fixed Costs'!$B$12</f>
        <v>4079884.7736625513</v>
      </c>
      <c r="C75" s="90">
        <f>'Variable Costs'!$G$25*A75</f>
        <v>13695267.478906944</v>
      </c>
      <c r="D75" s="90">
        <f t="shared" si="2"/>
        <v>17775152.252569497</v>
      </c>
      <c r="E75" s="89">
        <f t="shared" si="3"/>
        <v>25028571.428571429</v>
      </c>
    </row>
    <row r="76" spans="1:5" x14ac:dyDescent="0.35">
      <c r="A76">
        <v>74</v>
      </c>
      <c r="B76" s="89">
        <f>'Fixed Costs'!$B$12</f>
        <v>4079884.7736625513</v>
      </c>
      <c r="C76" s="90">
        <f>'Variable Costs'!$G$25*A76</f>
        <v>13882873.882727588</v>
      </c>
      <c r="D76" s="90">
        <f t="shared" si="2"/>
        <v>17962758.656390138</v>
      </c>
      <c r="E76" s="89">
        <f t="shared" si="3"/>
        <v>25371428.571428571</v>
      </c>
    </row>
    <row r="77" spans="1:5" x14ac:dyDescent="0.35">
      <c r="A77">
        <v>75</v>
      </c>
      <c r="B77" s="89">
        <f>'Fixed Costs'!$B$12</f>
        <v>4079884.7736625513</v>
      </c>
      <c r="C77" s="90">
        <f>'Variable Costs'!$G$25*A77</f>
        <v>14070480.286548231</v>
      </c>
      <c r="D77" s="90">
        <f t="shared" si="2"/>
        <v>18150365.060210783</v>
      </c>
      <c r="E77" s="89">
        <f t="shared" si="3"/>
        <v>25714285.714285713</v>
      </c>
    </row>
    <row r="78" spans="1:5" x14ac:dyDescent="0.35">
      <c r="A78">
        <v>76</v>
      </c>
      <c r="B78" s="89">
        <f>'Fixed Costs'!$B$12</f>
        <v>4079884.7736625513</v>
      </c>
      <c r="C78" s="90">
        <f>'Variable Costs'!$G$25*A78</f>
        <v>14258086.690368874</v>
      </c>
      <c r="D78" s="90">
        <f t="shared" si="2"/>
        <v>18337971.464031424</v>
      </c>
      <c r="E78" s="89">
        <f t="shared" si="3"/>
        <v>26057142.857142854</v>
      </c>
    </row>
    <row r="79" spans="1:5" x14ac:dyDescent="0.35">
      <c r="A79">
        <v>77</v>
      </c>
      <c r="B79" s="89">
        <f>'Fixed Costs'!$B$12</f>
        <v>4079884.7736625513</v>
      </c>
      <c r="C79" s="90">
        <f>'Variable Costs'!$G$25*A79</f>
        <v>14445693.094189517</v>
      </c>
      <c r="D79" s="90">
        <f t="shared" si="2"/>
        <v>18525577.867852069</v>
      </c>
      <c r="E79" s="89">
        <f t="shared" si="3"/>
        <v>26400000</v>
      </c>
    </row>
    <row r="80" spans="1:5" x14ac:dyDescent="0.35">
      <c r="A80">
        <v>78</v>
      </c>
      <c r="B80" s="89">
        <f>'Fixed Costs'!$B$12</f>
        <v>4079884.7736625513</v>
      </c>
      <c r="C80" s="90">
        <f>'Variable Costs'!$G$25*A80</f>
        <v>14633299.49801016</v>
      </c>
      <c r="D80" s="90">
        <f t="shared" si="2"/>
        <v>18713184.271672711</v>
      </c>
      <c r="E80" s="89">
        <f t="shared" si="3"/>
        <v>26742857.142857142</v>
      </c>
    </row>
    <row r="81" spans="1:5" x14ac:dyDescent="0.35">
      <c r="A81">
        <v>79</v>
      </c>
      <c r="B81" s="89">
        <f>'Fixed Costs'!$B$12</f>
        <v>4079884.7736625513</v>
      </c>
      <c r="C81" s="90">
        <f>'Variable Costs'!$G$25*A81</f>
        <v>14820905.901830804</v>
      </c>
      <c r="D81" s="90">
        <f t="shared" si="2"/>
        <v>18900790.675493356</v>
      </c>
      <c r="E81" s="89">
        <f t="shared" si="3"/>
        <v>27085714.285714284</v>
      </c>
    </row>
    <row r="82" spans="1:5" x14ac:dyDescent="0.35">
      <c r="A82">
        <v>80</v>
      </c>
      <c r="B82" s="89">
        <f>'Fixed Costs'!$B$12</f>
        <v>4079884.7736625513</v>
      </c>
      <c r="C82" s="90">
        <f>'Variable Costs'!$G$25*A82</f>
        <v>15008512.305651447</v>
      </c>
      <c r="D82" s="90">
        <f t="shared" si="2"/>
        <v>19088397.079313997</v>
      </c>
      <c r="E82" s="89">
        <f t="shared" si="3"/>
        <v>27428571.428571425</v>
      </c>
    </row>
    <row r="83" spans="1:5" x14ac:dyDescent="0.35">
      <c r="A83">
        <v>81</v>
      </c>
      <c r="B83" s="89">
        <f>'Fixed Costs'!$B$12</f>
        <v>4079884.7736625513</v>
      </c>
      <c r="C83" s="90">
        <f>'Variable Costs'!$G$25*A83</f>
        <v>15196118.70947209</v>
      </c>
      <c r="D83" s="90">
        <f t="shared" si="2"/>
        <v>19276003.483134642</v>
      </c>
      <c r="E83" s="89">
        <f t="shared" si="3"/>
        <v>27771428.571428571</v>
      </c>
    </row>
    <row r="84" spans="1:5" x14ac:dyDescent="0.35">
      <c r="A84">
        <v>82</v>
      </c>
      <c r="B84" s="89">
        <f>'Fixed Costs'!$B$12</f>
        <v>4079884.7736625513</v>
      </c>
      <c r="C84" s="90">
        <f>'Variable Costs'!$G$25*A84</f>
        <v>15383725.113292733</v>
      </c>
      <c r="D84" s="90">
        <f t="shared" si="2"/>
        <v>19463609.886955284</v>
      </c>
      <c r="E84" s="89">
        <f t="shared" si="3"/>
        <v>28114285.714285713</v>
      </c>
    </row>
    <row r="85" spans="1:5" x14ac:dyDescent="0.35">
      <c r="A85">
        <v>83</v>
      </c>
      <c r="B85" s="89">
        <f>'Fixed Costs'!$B$12</f>
        <v>4079884.7736625513</v>
      </c>
      <c r="C85" s="90">
        <f>'Variable Costs'!$G$25*A85</f>
        <v>15571331.517113376</v>
      </c>
      <c r="D85" s="90">
        <f t="shared" si="2"/>
        <v>19651216.290775929</v>
      </c>
      <c r="E85" s="89">
        <f t="shared" si="3"/>
        <v>28457142.857142854</v>
      </c>
    </row>
    <row r="86" spans="1:5" x14ac:dyDescent="0.35">
      <c r="A86">
        <v>84</v>
      </c>
      <c r="B86" s="89">
        <f>'Fixed Costs'!$B$12</f>
        <v>4079884.7736625513</v>
      </c>
      <c r="C86" s="90">
        <f>'Variable Costs'!$G$25*A86</f>
        <v>15758937.92093402</v>
      </c>
      <c r="D86" s="90">
        <f t="shared" si="2"/>
        <v>19838822.69459657</v>
      </c>
      <c r="E86" s="89">
        <f t="shared" si="3"/>
        <v>28800000</v>
      </c>
    </row>
    <row r="87" spans="1:5" x14ac:dyDescent="0.35">
      <c r="A87">
        <v>85</v>
      </c>
      <c r="B87" s="89">
        <f>'Fixed Costs'!$B$12</f>
        <v>4079884.7736625513</v>
      </c>
      <c r="C87" s="90">
        <f>'Variable Costs'!$G$25*A87</f>
        <v>15946544.324754663</v>
      </c>
      <c r="D87" s="90">
        <f t="shared" si="2"/>
        <v>20026429.098417215</v>
      </c>
      <c r="E87" s="89">
        <f t="shared" si="3"/>
        <v>29142857.142857142</v>
      </c>
    </row>
    <row r="88" spans="1:5" x14ac:dyDescent="0.35">
      <c r="A88">
        <v>86</v>
      </c>
      <c r="B88" s="89">
        <f>'Fixed Costs'!$B$12</f>
        <v>4079884.7736625513</v>
      </c>
      <c r="C88" s="90">
        <f>'Variable Costs'!$G$25*A88</f>
        <v>16134150.728575306</v>
      </c>
      <c r="D88" s="90">
        <f t="shared" si="2"/>
        <v>20214035.502237856</v>
      </c>
      <c r="E88" s="89">
        <f t="shared" si="3"/>
        <v>29485714.285714284</v>
      </c>
    </row>
    <row r="89" spans="1:5" x14ac:dyDescent="0.35">
      <c r="A89">
        <v>87</v>
      </c>
      <c r="B89" s="89">
        <f>'Fixed Costs'!$B$12</f>
        <v>4079884.7736625513</v>
      </c>
      <c r="C89" s="90">
        <f>'Variable Costs'!$G$25*A89</f>
        <v>16321757.132395949</v>
      </c>
      <c r="D89" s="90">
        <f t="shared" si="2"/>
        <v>20401641.906058501</v>
      </c>
      <c r="E89" s="89">
        <f t="shared" si="3"/>
        <v>29828571.428571425</v>
      </c>
    </row>
    <row r="90" spans="1:5" x14ac:dyDescent="0.35">
      <c r="A90">
        <v>88</v>
      </c>
      <c r="B90" s="89">
        <f>'Fixed Costs'!$B$12</f>
        <v>4079884.7736625513</v>
      </c>
      <c r="C90" s="90">
        <f>'Variable Costs'!$G$25*A90</f>
        <v>16509363.536216591</v>
      </c>
      <c r="D90" s="90">
        <f t="shared" si="2"/>
        <v>20589248.309879143</v>
      </c>
      <c r="E90" s="89">
        <f t="shared" si="3"/>
        <v>30171428.571428571</v>
      </c>
    </row>
    <row r="91" spans="1:5" x14ac:dyDescent="0.35">
      <c r="A91">
        <v>89</v>
      </c>
      <c r="B91" s="89">
        <f>'Fixed Costs'!$B$12</f>
        <v>4079884.7736625513</v>
      </c>
      <c r="C91" s="90">
        <f>'Variable Costs'!$G$25*A91</f>
        <v>16696969.940037234</v>
      </c>
      <c r="D91" s="90">
        <f t="shared" si="2"/>
        <v>20776854.713699784</v>
      </c>
      <c r="E91" s="89">
        <f t="shared" si="3"/>
        <v>30514285.714285713</v>
      </c>
    </row>
    <row r="92" spans="1:5" x14ac:dyDescent="0.35">
      <c r="A92">
        <v>90</v>
      </c>
      <c r="B92" s="89">
        <f>'Fixed Costs'!$B$12</f>
        <v>4079884.7736625513</v>
      </c>
      <c r="C92" s="90">
        <f>'Variable Costs'!$G$25*A92</f>
        <v>16884576.343857877</v>
      </c>
      <c r="D92" s="90">
        <f t="shared" si="2"/>
        <v>20964461.117520429</v>
      </c>
      <c r="E92" s="89">
        <f t="shared" si="3"/>
        <v>30857142.857142854</v>
      </c>
    </row>
    <row r="93" spans="1:5" x14ac:dyDescent="0.35">
      <c r="A93">
        <v>91</v>
      </c>
      <c r="B93" s="89">
        <f>'Fixed Costs'!$B$12</f>
        <v>4079884.7736625513</v>
      </c>
      <c r="C93" s="90">
        <f>'Variable Costs'!$G$25*A93</f>
        <v>17072182.747678522</v>
      </c>
      <c r="D93" s="90">
        <f t="shared" si="2"/>
        <v>21152067.521341074</v>
      </c>
      <c r="E93" s="89">
        <f t="shared" si="3"/>
        <v>31200000</v>
      </c>
    </row>
    <row r="94" spans="1:5" x14ac:dyDescent="0.35">
      <c r="A94">
        <v>92</v>
      </c>
      <c r="B94" s="89">
        <f>'Fixed Costs'!$B$12</f>
        <v>4079884.7736625513</v>
      </c>
      <c r="C94" s="90">
        <f>'Variable Costs'!$G$25*A94</f>
        <v>17259789.151499163</v>
      </c>
      <c r="D94" s="90">
        <f t="shared" si="2"/>
        <v>21339673.925161716</v>
      </c>
      <c r="E94" s="89">
        <f t="shared" si="3"/>
        <v>31542857.142857142</v>
      </c>
    </row>
    <row r="95" spans="1:5" x14ac:dyDescent="0.35">
      <c r="A95">
        <v>93</v>
      </c>
      <c r="B95" s="89">
        <f>'Fixed Costs'!$B$12</f>
        <v>4079884.7736625513</v>
      </c>
      <c r="C95" s="90">
        <f>'Variable Costs'!$G$25*A95</f>
        <v>17447395.555319808</v>
      </c>
      <c r="D95" s="90">
        <f t="shared" si="2"/>
        <v>21527280.328982361</v>
      </c>
      <c r="E95" s="89">
        <f t="shared" si="3"/>
        <v>31885714.285714284</v>
      </c>
    </row>
    <row r="96" spans="1:5" x14ac:dyDescent="0.35">
      <c r="A96">
        <v>94</v>
      </c>
      <c r="B96" s="89">
        <f>'Fixed Costs'!$B$12</f>
        <v>4079884.7736625513</v>
      </c>
      <c r="C96" s="90">
        <f>'Variable Costs'!$G$25*A96</f>
        <v>17635001.95914045</v>
      </c>
      <c r="D96" s="90">
        <f t="shared" si="2"/>
        <v>21714886.732803002</v>
      </c>
      <c r="E96" s="89">
        <f t="shared" si="3"/>
        <v>32228571.428571425</v>
      </c>
    </row>
    <row r="97" spans="1:5" x14ac:dyDescent="0.35">
      <c r="A97">
        <v>95</v>
      </c>
      <c r="B97" s="89">
        <f>'Fixed Costs'!$B$12</f>
        <v>4079884.7736625513</v>
      </c>
      <c r="C97" s="90">
        <f>'Variable Costs'!$G$25*A97</f>
        <v>17822608.362961095</v>
      </c>
      <c r="D97" s="90">
        <f t="shared" si="2"/>
        <v>21902493.136623647</v>
      </c>
      <c r="E97" s="89">
        <f t="shared" si="3"/>
        <v>32571428.571428571</v>
      </c>
    </row>
    <row r="98" spans="1:5" x14ac:dyDescent="0.35">
      <c r="A98">
        <v>96</v>
      </c>
      <c r="B98" s="89">
        <f>'Fixed Costs'!$B$12</f>
        <v>4079884.7736625513</v>
      </c>
      <c r="C98" s="90">
        <f>'Variable Costs'!$G$25*A98</f>
        <v>18010214.766781736</v>
      </c>
      <c r="D98" s="90">
        <f t="shared" si="2"/>
        <v>22090099.540444288</v>
      </c>
      <c r="E98" s="89">
        <f t="shared" si="3"/>
        <v>32914285.714285713</v>
      </c>
    </row>
    <row r="99" spans="1:5" x14ac:dyDescent="0.35">
      <c r="A99">
        <v>97</v>
      </c>
      <c r="B99" s="89">
        <f>'Fixed Costs'!$B$12</f>
        <v>4079884.7736625513</v>
      </c>
      <c r="C99" s="90">
        <f>'Variable Costs'!$G$25*A99</f>
        <v>18197821.170602378</v>
      </c>
      <c r="D99" s="90">
        <f t="shared" si="2"/>
        <v>22277705.94426493</v>
      </c>
      <c r="E99" s="89">
        <f t="shared" si="3"/>
        <v>33257142.857142854</v>
      </c>
    </row>
    <row r="100" spans="1:5" x14ac:dyDescent="0.35">
      <c r="A100">
        <v>98</v>
      </c>
      <c r="B100" s="89">
        <f>'Fixed Costs'!$B$12</f>
        <v>4079884.7736625513</v>
      </c>
      <c r="C100" s="90">
        <f>'Variable Costs'!$G$25*A100</f>
        <v>18385427.574423023</v>
      </c>
      <c r="D100" s="90">
        <f t="shared" si="2"/>
        <v>22465312.348085575</v>
      </c>
      <c r="E100" s="89">
        <f t="shared" si="3"/>
        <v>33600000</v>
      </c>
    </row>
    <row r="101" spans="1:5" x14ac:dyDescent="0.35">
      <c r="A101">
        <v>99</v>
      </c>
      <c r="B101" s="89">
        <f>'Fixed Costs'!$B$12</f>
        <v>4079884.7736625513</v>
      </c>
      <c r="C101" s="90">
        <f>'Variable Costs'!$G$25*A101</f>
        <v>18573033.978243664</v>
      </c>
      <c r="D101" s="90">
        <f t="shared" si="2"/>
        <v>22652918.751906216</v>
      </c>
      <c r="E101" s="89">
        <f t="shared" si="3"/>
        <v>33942857.142857142</v>
      </c>
    </row>
    <row r="102" spans="1:5" x14ac:dyDescent="0.35">
      <c r="A102">
        <v>100</v>
      </c>
      <c r="B102" s="89">
        <f>'Fixed Costs'!$B$12</f>
        <v>4079884.7736625513</v>
      </c>
      <c r="C102" s="90">
        <f>'Variable Costs'!$G$25*A102</f>
        <v>18760640.382064309</v>
      </c>
      <c r="D102" s="90">
        <f t="shared" si="2"/>
        <v>22840525.155726861</v>
      </c>
      <c r="E102" s="89">
        <f t="shared" si="3"/>
        <v>34285714.285714284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Summary</vt:lpstr>
      <vt:lpstr>Variable Costs</vt:lpstr>
      <vt:lpstr>Fixed Costs</vt:lpstr>
      <vt:lpstr>Financial Projection</vt:lpstr>
      <vt:lpstr>Currencies</vt:lpstr>
      <vt:lpstr>BE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Loguya M</dc:creator>
  <cp:lastModifiedBy>skelly</cp:lastModifiedBy>
  <dcterms:created xsi:type="dcterms:W3CDTF">2020-04-09T06:18:11Z</dcterms:created>
  <dcterms:modified xsi:type="dcterms:W3CDTF">2020-06-02T21:56:41Z</dcterms:modified>
</cp:coreProperties>
</file>